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Сотрудник ЯПЭК\_НОРМАТИВНАЯ_ДОКУМЕНТАЦИЯ\УЧЕБНО-НОРМАТИВНАЯ ДОКУМЕНТАЦИЯ\ФГОС (новые)\ППССЗ\38.02.01 Экономика и бухгалтерский учет (по отраслям)\2. УП\"/>
    </mc:Choice>
  </mc:AlternateContent>
  <bookViews>
    <workbookView xWindow="120" yWindow="105" windowWidth="12120" windowHeight="9120" activeTab="1"/>
  </bookViews>
  <sheets>
    <sheet name="1.План" sheetId="5" r:id="rId1"/>
    <sheet name="2.График" sheetId="13" r:id="rId2"/>
    <sheet name="Сводные данные" sheetId="14" r:id="rId3"/>
  </sheets>
  <calcPr calcId="162913"/>
</workbook>
</file>

<file path=xl/calcChain.xml><?xml version="1.0" encoding="utf-8"?>
<calcChain xmlns="http://schemas.openxmlformats.org/spreadsheetml/2006/main">
  <c r="V39" i="5" l="1"/>
  <c r="AF27" i="5"/>
  <c r="R57" i="5"/>
  <c r="R55" i="5" s="1"/>
  <c r="R39" i="5" s="1"/>
  <c r="S57" i="5"/>
  <c r="T57" i="5"/>
  <c r="Q57" i="5"/>
  <c r="X55" i="5"/>
  <c r="V55" i="5"/>
  <c r="W55" i="5"/>
  <c r="T55" i="5"/>
  <c r="T39" i="5" s="1"/>
  <c r="U55" i="5"/>
  <c r="U39" i="5" s="1"/>
  <c r="S55" i="5"/>
  <c r="S39" i="5" s="1"/>
  <c r="T56" i="5"/>
  <c r="U56" i="5"/>
  <c r="R56" i="5"/>
  <c r="S56" i="5"/>
  <c r="V13" i="5"/>
  <c r="W13" i="5"/>
  <c r="U18" i="5"/>
  <c r="N18" i="5" s="1"/>
  <c r="G118" i="5" l="1"/>
  <c r="AE124" i="5" l="1"/>
  <c r="X66" i="5"/>
  <c r="X71" i="5"/>
  <c r="X79" i="5"/>
  <c r="X102" i="5"/>
  <c r="X110" i="5"/>
  <c r="V66" i="5"/>
  <c r="V71" i="5"/>
  <c r="V79" i="5"/>
  <c r="V87" i="5"/>
  <c r="V93" i="5"/>
  <c r="V102" i="5"/>
  <c r="V56" i="5" l="1"/>
  <c r="Y29" i="5"/>
  <c r="Y30" i="5"/>
  <c r="AG129" i="5" l="1"/>
  <c r="AG128" i="5"/>
  <c r="AE129" i="5"/>
  <c r="AE128" i="5"/>
  <c r="AE127" i="5"/>
  <c r="AC129" i="5"/>
  <c r="AC128" i="5"/>
  <c r="AC127" i="5"/>
  <c r="AA129" i="5"/>
  <c r="AA128" i="5"/>
  <c r="AA127" i="5"/>
  <c r="AA126" i="5"/>
  <c r="Y129" i="5"/>
  <c r="Y128" i="5"/>
  <c r="Y127" i="5"/>
  <c r="Y126" i="5"/>
  <c r="W129" i="5"/>
  <c r="W128" i="5"/>
  <c r="W127" i="5"/>
  <c r="W126" i="5"/>
  <c r="U129" i="5"/>
  <c r="U127" i="5"/>
  <c r="U126" i="5"/>
  <c r="S128" i="5"/>
  <c r="U128" i="5"/>
  <c r="S129" i="5"/>
  <c r="S127" i="5"/>
  <c r="S126" i="5"/>
  <c r="S124" i="5"/>
  <c r="U124" i="5"/>
  <c r="W124" i="5"/>
  <c r="AG124" i="5"/>
  <c r="AC124" i="5"/>
  <c r="Y123" i="5"/>
  <c r="U122" i="5"/>
  <c r="S122" i="5"/>
  <c r="I5" i="14"/>
  <c r="I6" i="14"/>
  <c r="I7" i="14"/>
  <c r="I4" i="14"/>
  <c r="C8" i="14"/>
  <c r="D8" i="14"/>
  <c r="E8" i="14"/>
  <c r="F8" i="14"/>
  <c r="G8" i="14"/>
  <c r="H8" i="14"/>
  <c r="B8" i="14"/>
  <c r="P56" i="5"/>
  <c r="Q40" i="5"/>
  <c r="P40" i="5"/>
  <c r="AG54" i="5"/>
  <c r="AE54" i="5"/>
  <c r="AC54" i="5"/>
  <c r="AA54" i="5"/>
  <c r="Y54" i="5"/>
  <c r="W54" i="5"/>
  <c r="AG53" i="5"/>
  <c r="AE53" i="5"/>
  <c r="AC53" i="5"/>
  <c r="AA53" i="5"/>
  <c r="Y53" i="5"/>
  <c r="W53" i="5"/>
  <c r="N54" i="5" l="1"/>
  <c r="M54" i="5" s="1"/>
  <c r="L54" i="5" s="1"/>
  <c r="N53" i="5"/>
  <c r="M53" i="5" s="1"/>
  <c r="I8" i="14"/>
  <c r="O54" i="5" l="1"/>
  <c r="L53" i="5"/>
  <c r="O53" i="5"/>
  <c r="W30" i="5"/>
  <c r="AE30" i="5"/>
  <c r="AE31" i="5"/>
  <c r="N108" i="5"/>
  <c r="L108" i="5" s="1"/>
  <c r="N107" i="5"/>
  <c r="AA63" i="5"/>
  <c r="AG31" i="5"/>
  <c r="N110" i="5"/>
  <c r="N116" i="5"/>
  <c r="R131" i="5" l="1"/>
  <c r="AC71" i="5"/>
  <c r="AA71" i="5"/>
  <c r="AA66" i="5"/>
  <c r="Y66" i="5"/>
  <c r="P86" i="5" l="1"/>
  <c r="P65" i="5"/>
  <c r="T131" i="5"/>
  <c r="AE126" i="5"/>
  <c r="AC126" i="5"/>
  <c r="AG35" i="5" l="1"/>
  <c r="AG32" i="5"/>
  <c r="AG27" i="5" s="1"/>
  <c r="AE35" i="5"/>
  <c r="N35" i="5" s="1"/>
  <c r="L35" i="5" l="1"/>
  <c r="O35" i="5" l="1"/>
  <c r="AA72" i="5"/>
  <c r="AG88" i="5"/>
  <c r="AG89" i="5"/>
  <c r="AG90" i="5"/>
  <c r="AG91" i="5"/>
  <c r="AG92" i="5"/>
  <c r="AG94" i="5"/>
  <c r="AG95" i="5"/>
  <c r="AC52" i="5"/>
  <c r="AA46" i="5"/>
  <c r="AC42" i="5"/>
  <c r="AE98" i="5" l="1"/>
  <c r="AC98" i="5"/>
  <c r="AA98" i="5"/>
  <c r="Y98" i="5"/>
  <c r="AE97" i="5"/>
  <c r="AC97" i="5"/>
  <c r="N97" i="5" s="1"/>
  <c r="M97" i="5" s="1"/>
  <c r="L97" i="5" s="1"/>
  <c r="O97" i="5"/>
  <c r="AE96" i="5"/>
  <c r="N96" i="5" s="1"/>
  <c r="M96" i="5" s="1"/>
  <c r="L96" i="5" s="1"/>
  <c r="AC96" i="5"/>
  <c r="O96" i="5"/>
  <c r="AE95" i="5"/>
  <c r="AC95" i="5"/>
  <c r="AA95" i="5"/>
  <c r="Y95" i="5"/>
  <c r="O95" i="5"/>
  <c r="AE94" i="5"/>
  <c r="AC94" i="5"/>
  <c r="AA94" i="5"/>
  <c r="Y94" i="5"/>
  <c r="AE93" i="5"/>
  <c r="AC93" i="5"/>
  <c r="AA93" i="5"/>
  <c r="Y93" i="5"/>
  <c r="W93" i="5"/>
  <c r="AG70" i="5"/>
  <c r="AE70" i="5"/>
  <c r="AC70" i="5"/>
  <c r="AG69" i="5"/>
  <c r="AE69" i="5"/>
  <c r="AC69" i="5"/>
  <c r="AG68" i="5"/>
  <c r="AE68" i="5"/>
  <c r="AC68" i="5"/>
  <c r="AG67" i="5"/>
  <c r="AE67" i="5"/>
  <c r="AC67" i="5"/>
  <c r="AG66" i="5"/>
  <c r="AE66" i="5"/>
  <c r="AC66" i="5"/>
  <c r="AC65" i="5" s="1"/>
  <c r="W66" i="5"/>
  <c r="N66" i="5" l="1"/>
  <c r="N69" i="5"/>
  <c r="O69" i="5" s="1"/>
  <c r="N95" i="5"/>
  <c r="M95" i="5" s="1"/>
  <c r="L95" i="5" s="1"/>
  <c r="N68" i="5"/>
  <c r="O68" i="5" s="1"/>
  <c r="N70" i="5"/>
  <c r="O70" i="5" s="1"/>
  <c r="N98" i="5"/>
  <c r="O98" i="5" s="1"/>
  <c r="AA65" i="5"/>
  <c r="AG93" i="5"/>
  <c r="N93" i="5" s="1"/>
  <c r="N94" i="5"/>
  <c r="O94" i="5" s="1"/>
  <c r="M69" i="5"/>
  <c r="L69" i="5" s="1"/>
  <c r="U23" i="5"/>
  <c r="M66" i="5" l="1"/>
  <c r="L66" i="5" s="1"/>
  <c r="M70" i="5"/>
  <c r="L70" i="5" s="1"/>
  <c r="M68" i="5"/>
  <c r="L68" i="5" s="1"/>
  <c r="O66" i="5"/>
  <c r="M98" i="5"/>
  <c r="L98" i="5" s="1"/>
  <c r="O93" i="5"/>
  <c r="M93" i="5"/>
  <c r="L93" i="5" s="1"/>
  <c r="M94" i="5"/>
  <c r="L94" i="5" s="1"/>
  <c r="P13" i="5"/>
  <c r="C118" i="5"/>
  <c r="E118" i="5"/>
  <c r="DC3" i="13"/>
  <c r="DD3" i="13"/>
  <c r="DF3" i="13"/>
  <c r="DG3" i="13"/>
  <c r="DH3" i="13"/>
  <c r="DI3" i="13"/>
  <c r="DJ3" i="13"/>
  <c r="U25" i="5"/>
  <c r="U26" i="5"/>
  <c r="S25" i="5"/>
  <c r="S26" i="5"/>
  <c r="U24" i="5"/>
  <c r="S24" i="5"/>
  <c r="S23" i="5"/>
  <c r="N23" i="5" s="1"/>
  <c r="U22" i="5"/>
  <c r="S22" i="5"/>
  <c r="U21" i="5"/>
  <c r="S21" i="5"/>
  <c r="U20" i="5"/>
  <c r="S20" i="5"/>
  <c r="U19" i="5"/>
  <c r="U17" i="5"/>
  <c r="S17" i="5"/>
  <c r="U16" i="5"/>
  <c r="S16" i="5"/>
  <c r="U15" i="5"/>
  <c r="S15" i="5"/>
  <c r="U14" i="5"/>
  <c r="S14" i="5"/>
  <c r="T13" i="5"/>
  <c r="T119" i="5" s="1"/>
  <c r="R13" i="5"/>
  <c r="R119" i="5" s="1"/>
  <c r="K13" i="5"/>
  <c r="W28" i="5"/>
  <c r="N28" i="5" s="1"/>
  <c r="W29" i="5"/>
  <c r="N29" i="5" s="1"/>
  <c r="AA30" i="5"/>
  <c r="N30" i="5" s="1"/>
  <c r="W31" i="5"/>
  <c r="Y31" i="5"/>
  <c r="AA31" i="5"/>
  <c r="AC31" i="5"/>
  <c r="W32" i="5"/>
  <c r="Y32" i="5"/>
  <c r="AA32" i="5"/>
  <c r="AC32" i="5"/>
  <c r="AE32" i="5"/>
  <c r="AE27" i="5" s="1"/>
  <c r="W33" i="5"/>
  <c r="Y33" i="5"/>
  <c r="W34" i="5"/>
  <c r="Y34" i="5"/>
  <c r="P36" i="5"/>
  <c r="W37" i="5"/>
  <c r="AA37" i="5"/>
  <c r="W38" i="5"/>
  <c r="Y38" i="5"/>
  <c r="AA38" i="5"/>
  <c r="N26" i="5" l="1"/>
  <c r="O26" i="5" s="1"/>
  <c r="N22" i="5"/>
  <c r="N34" i="5"/>
  <c r="M34" i="5" s="1"/>
  <c r="L34" i="5" s="1"/>
  <c r="U13" i="5"/>
  <c r="U119" i="5" s="1"/>
  <c r="N16" i="5"/>
  <c r="L16" i="5" s="1"/>
  <c r="L18" i="5"/>
  <c r="N20" i="5"/>
  <c r="L20" i="5" s="1"/>
  <c r="N24" i="5"/>
  <c r="O24" i="5" s="1"/>
  <c r="N25" i="5"/>
  <c r="O25" i="5" s="1"/>
  <c r="N33" i="5"/>
  <c r="N32" i="5"/>
  <c r="N21" i="5"/>
  <c r="O21" i="5" s="1"/>
  <c r="N31" i="5"/>
  <c r="S13" i="5"/>
  <c r="S119" i="5" s="1"/>
  <c r="DE3" i="13"/>
  <c r="DK3" i="13" s="1"/>
  <c r="N14" i="5"/>
  <c r="N15" i="5"/>
  <c r="L15" i="5" s="1"/>
  <c r="N17" i="5"/>
  <c r="L17" i="5" s="1"/>
  <c r="N19" i="5"/>
  <c r="L19" i="5" s="1"/>
  <c r="N38" i="5"/>
  <c r="O38" i="5" s="1"/>
  <c r="W36" i="5"/>
  <c r="O33" i="5"/>
  <c r="AC27" i="5"/>
  <c r="Y27" i="5"/>
  <c r="AA27" i="5"/>
  <c r="W27" i="5"/>
  <c r="O14" i="5"/>
  <c r="O16" i="5"/>
  <c r="O17" i="5"/>
  <c r="O20" i="5"/>
  <c r="O22" i="5"/>
  <c r="L22" i="5"/>
  <c r="O23" i="5"/>
  <c r="L23" i="5"/>
  <c r="L26" i="5"/>
  <c r="M29" i="5"/>
  <c r="L29" i="5" s="1"/>
  <c r="O29" i="5"/>
  <c r="N37" i="5"/>
  <c r="O18" i="5" l="1"/>
  <c r="L21" i="5"/>
  <c r="O32" i="5"/>
  <c r="P31" i="5"/>
  <c r="P27" i="5" s="1"/>
  <c r="L24" i="5"/>
  <c r="M32" i="5"/>
  <c r="L32" i="5" s="1"/>
  <c r="L25" i="5"/>
  <c r="O15" i="5"/>
  <c r="O19" i="5"/>
  <c r="N13" i="5"/>
  <c r="O34" i="5"/>
  <c r="N27" i="5"/>
  <c r="M33" i="5"/>
  <c r="L33" i="5" s="1"/>
  <c r="M38" i="5"/>
  <c r="L38" i="5" s="1"/>
  <c r="L31" i="5"/>
  <c r="M13" i="5"/>
  <c r="L14" i="5"/>
  <c r="M28" i="5"/>
  <c r="O28" i="5"/>
  <c r="M30" i="5"/>
  <c r="L30" i="5" s="1"/>
  <c r="O30" i="5"/>
  <c r="N36" i="5"/>
  <c r="M37" i="5"/>
  <c r="O37" i="5"/>
  <c r="O36" i="5" s="1"/>
  <c r="O13" i="5" l="1"/>
  <c r="O31" i="5"/>
  <c r="O27" i="5" s="1"/>
  <c r="L13" i="5"/>
  <c r="M27" i="5"/>
  <c r="M36" i="5"/>
  <c r="L37" i="5"/>
  <c r="L36" i="5" s="1"/>
  <c r="L28" i="5"/>
  <c r="L27" i="5" s="1"/>
  <c r="AG103" i="5" l="1"/>
  <c r="AG104" i="5"/>
  <c r="AG105" i="5"/>
  <c r="AG106" i="5"/>
  <c r="AG72" i="5"/>
  <c r="AG73" i="5"/>
  <c r="AG74" i="5"/>
  <c r="AG75" i="5"/>
  <c r="AG76" i="5"/>
  <c r="O91" i="5"/>
  <c r="O90" i="5"/>
  <c r="AE88" i="5"/>
  <c r="AE89" i="5"/>
  <c r="AE90" i="5"/>
  <c r="AE91" i="5"/>
  <c r="AE92" i="5"/>
  <c r="AC88" i="5"/>
  <c r="AC89" i="5"/>
  <c r="AC90" i="5"/>
  <c r="N90" i="5" s="1"/>
  <c r="M90" i="5" s="1"/>
  <c r="L90" i="5" s="1"/>
  <c r="AC91" i="5"/>
  <c r="N91" i="5" s="1"/>
  <c r="M91" i="5" s="1"/>
  <c r="L91" i="5" s="1"/>
  <c r="AC92" i="5"/>
  <c r="O89" i="5" l="1"/>
  <c r="W123" i="5"/>
  <c r="AE123" i="5"/>
  <c r="AG123" i="5"/>
  <c r="AE104" i="5"/>
  <c r="AE105" i="5"/>
  <c r="AE106" i="5"/>
  <c r="AC104" i="5"/>
  <c r="AC105" i="5"/>
  <c r="AC106" i="5"/>
  <c r="AE103" i="5"/>
  <c r="AC103" i="5"/>
  <c r="AA89" i="5"/>
  <c r="AA92" i="5"/>
  <c r="AA88" i="5"/>
  <c r="AA81" i="5"/>
  <c r="AA82" i="5"/>
  <c r="AA83" i="5"/>
  <c r="AA80" i="5"/>
  <c r="AE81" i="5"/>
  <c r="AE82" i="5"/>
  <c r="AE83" i="5"/>
  <c r="AE80" i="5"/>
  <c r="AC81" i="5"/>
  <c r="AC82" i="5"/>
  <c r="AC83" i="5"/>
  <c r="AC80" i="5"/>
  <c r="AE73" i="5"/>
  <c r="AE74" i="5"/>
  <c r="AE75" i="5"/>
  <c r="AE72" i="5"/>
  <c r="AC73" i="5"/>
  <c r="AC74" i="5"/>
  <c r="AC75" i="5"/>
  <c r="AC72" i="5"/>
  <c r="W60" i="5"/>
  <c r="W61" i="5"/>
  <c r="W62" i="5"/>
  <c r="AC59" i="5"/>
  <c r="AC60" i="5"/>
  <c r="AC61" i="5"/>
  <c r="AA60" i="5"/>
  <c r="AA61" i="5"/>
  <c r="Y60" i="5"/>
  <c r="Y61" i="5"/>
  <c r="Y62" i="5"/>
  <c r="N106" i="5" l="1"/>
  <c r="M106" i="5" s="1"/>
  <c r="L106" i="5" s="1"/>
  <c r="N103" i="5"/>
  <c r="M103" i="5" s="1"/>
  <c r="N105" i="5"/>
  <c r="O105" i="5" s="1"/>
  <c r="N104" i="5"/>
  <c r="O104" i="5" s="1"/>
  <c r="N80" i="5"/>
  <c r="M80" i="5" s="1"/>
  <c r="L80" i="5" s="1"/>
  <c r="N83" i="5"/>
  <c r="O83" i="5" s="1"/>
  <c r="N82" i="5"/>
  <c r="O82" i="5" s="1"/>
  <c r="N81" i="5"/>
  <c r="O81" i="5" s="1"/>
  <c r="M105" i="5" l="1"/>
  <c r="L105" i="5" s="1"/>
  <c r="O106" i="5"/>
  <c r="M82" i="5"/>
  <c r="L82" i="5" s="1"/>
  <c r="L103" i="5"/>
  <c r="O103" i="5"/>
  <c r="O80" i="5"/>
  <c r="M104" i="5"/>
  <c r="L104" i="5" s="1"/>
  <c r="M81" i="5"/>
  <c r="L81" i="5" s="1"/>
  <c r="M83" i="5"/>
  <c r="L83" i="5" s="1"/>
  <c r="AC123" i="5"/>
  <c r="AG102" i="5"/>
  <c r="AG71" i="5"/>
  <c r="AE102" i="5"/>
  <c r="AE101" i="5" s="1"/>
  <c r="AE87" i="5"/>
  <c r="AE86" i="5" s="1"/>
  <c r="AE79" i="5"/>
  <c r="AE71" i="5"/>
  <c r="AC102" i="5"/>
  <c r="AC87" i="5"/>
  <c r="AC86" i="5" s="1"/>
  <c r="AC79" i="5"/>
  <c r="AC58" i="5"/>
  <c r="AA87" i="5"/>
  <c r="AA79" i="5"/>
  <c r="AA62" i="5"/>
  <c r="AA123" i="5"/>
  <c r="AA64" i="5"/>
  <c r="AA124" i="5" s="1"/>
  <c r="AA58" i="5"/>
  <c r="Y88" i="5"/>
  <c r="N88" i="5" s="1"/>
  <c r="Y89" i="5"/>
  <c r="N89" i="5" s="1"/>
  <c r="M89" i="5" s="1"/>
  <c r="L89" i="5" s="1"/>
  <c r="Y92" i="5"/>
  <c r="N92" i="5" s="1"/>
  <c r="M92" i="5" s="1"/>
  <c r="L92" i="5" s="1"/>
  <c r="Y99" i="5"/>
  <c r="Y100" i="5"/>
  <c r="Y87" i="5"/>
  <c r="O92" i="5" l="1"/>
  <c r="O88" i="5"/>
  <c r="M88" i="5"/>
  <c r="L88" i="5" s="1"/>
  <c r="Y64" i="5" l="1"/>
  <c r="Y124" i="5" s="1"/>
  <c r="Y58" i="5"/>
  <c r="W58" i="5"/>
  <c r="AE42" i="5"/>
  <c r="AG42" i="5"/>
  <c r="AE43" i="5"/>
  <c r="AG43" i="5"/>
  <c r="AE44" i="5"/>
  <c r="AG44" i="5"/>
  <c r="AE45" i="5"/>
  <c r="AG45" i="5"/>
  <c r="AE46" i="5"/>
  <c r="AG46" i="5"/>
  <c r="AE47" i="5"/>
  <c r="AG47" i="5"/>
  <c r="AE48" i="5"/>
  <c r="AG48" i="5"/>
  <c r="AE49" i="5"/>
  <c r="AG49" i="5"/>
  <c r="AE50" i="5"/>
  <c r="AG50" i="5"/>
  <c r="AE51" i="5"/>
  <c r="AG51" i="5"/>
  <c r="AE52" i="5"/>
  <c r="AG52" i="5"/>
  <c r="AG41" i="5"/>
  <c r="AE41" i="5"/>
  <c r="AE40" i="5" s="1"/>
  <c r="AC50" i="5"/>
  <c r="Y51" i="5"/>
  <c r="Y52" i="5"/>
  <c r="W51" i="5"/>
  <c r="W52" i="5"/>
  <c r="W42" i="5"/>
  <c r="W43" i="5"/>
  <c r="W44" i="5"/>
  <c r="W45" i="5"/>
  <c r="W46" i="5"/>
  <c r="W47" i="5"/>
  <c r="AC44" i="5"/>
  <c r="AC45" i="5"/>
  <c r="AC46" i="5"/>
  <c r="AC47" i="5"/>
  <c r="AC48" i="5"/>
  <c r="AC49" i="5"/>
  <c r="AC43" i="5"/>
  <c r="AA41" i="5"/>
  <c r="AA42" i="5"/>
  <c r="AA43" i="5"/>
  <c r="AA44" i="5"/>
  <c r="AA45" i="5"/>
  <c r="AA47" i="5"/>
  <c r="AA48" i="5"/>
  <c r="AA49" i="5"/>
  <c r="Y42" i="5"/>
  <c r="Y43" i="5"/>
  <c r="Y45" i="5"/>
  <c r="Y46" i="5"/>
  <c r="Y47" i="5"/>
  <c r="Y48" i="5"/>
  <c r="AG40" i="5" l="1"/>
  <c r="N42" i="5"/>
  <c r="O42" i="5" s="1"/>
  <c r="N64" i="5"/>
  <c r="M64" i="5" s="1"/>
  <c r="N63" i="5"/>
  <c r="L63" i="5" s="1"/>
  <c r="N43" i="5"/>
  <c r="N44" i="5"/>
  <c r="N45" i="5"/>
  <c r="N46" i="5"/>
  <c r="N48" i="5"/>
  <c r="N47" i="5"/>
  <c r="N85" i="5"/>
  <c r="L85" i="5" s="1"/>
  <c r="N84" i="5"/>
  <c r="L84" i="5" s="1"/>
  <c r="AG79" i="5"/>
  <c r="AG78" i="5" s="1"/>
  <c r="Y79" i="5"/>
  <c r="W79" i="5"/>
  <c r="Q79" i="5"/>
  <c r="P78" i="5"/>
  <c r="N100" i="5"/>
  <c r="L100" i="5" s="1"/>
  <c r="N99" i="5"/>
  <c r="L99" i="5" s="1"/>
  <c r="W87" i="5"/>
  <c r="Q87" i="5"/>
  <c r="Q86" i="5" s="1"/>
  <c r="M45" i="5" l="1"/>
  <c r="M47" i="5"/>
  <c r="L44" i="5"/>
  <c r="M48" i="5"/>
  <c r="L48" i="5" s="1"/>
  <c r="M43" i="5"/>
  <c r="L43" i="5" s="1"/>
  <c r="M46" i="5"/>
  <c r="L46" i="5" s="1"/>
  <c r="M42" i="5"/>
  <c r="L42" i="5" s="1"/>
  <c r="AG87" i="5"/>
  <c r="AG86" i="5" s="1"/>
  <c r="O44" i="5"/>
  <c r="N79" i="5"/>
  <c r="O43" i="5"/>
  <c r="O64" i="5"/>
  <c r="N87" i="5"/>
  <c r="N86" i="5" s="1"/>
  <c r="O45" i="5"/>
  <c r="L45" i="5"/>
  <c r="L47" i="5"/>
  <c r="L64" i="5"/>
  <c r="O46" i="5"/>
  <c r="O48" i="5"/>
  <c r="O47" i="5"/>
  <c r="O79" i="5" l="1"/>
  <c r="O78" i="5" s="1"/>
  <c r="M79" i="5"/>
  <c r="L79" i="5" s="1"/>
  <c r="L78" i="5" s="1"/>
  <c r="N78" i="5"/>
  <c r="M87" i="5"/>
  <c r="O87" i="5"/>
  <c r="O86" i="5" s="1"/>
  <c r="L87" i="5" l="1"/>
  <c r="L86" i="5" s="1"/>
  <c r="M86" i="5"/>
  <c r="M78" i="5"/>
  <c r="AG110" i="5"/>
  <c r="AF110" i="5"/>
  <c r="AE110" i="5"/>
  <c r="AD110" i="5"/>
  <c r="AC110" i="5"/>
  <c r="AB110" i="5"/>
  <c r="AA110" i="5"/>
  <c r="Z110" i="5"/>
  <c r="W110" i="5"/>
  <c r="V110" i="5"/>
  <c r="Q110" i="5"/>
  <c r="P109" i="5"/>
  <c r="AG58" i="5"/>
  <c r="AF58" i="5"/>
  <c r="AE58" i="5"/>
  <c r="Y57" i="5"/>
  <c r="P57" i="5"/>
  <c r="Y71" i="5"/>
  <c r="W71" i="5"/>
  <c r="W56" i="5" s="1"/>
  <c r="AC62" i="5"/>
  <c r="Y102" i="5"/>
  <c r="W102" i="5"/>
  <c r="P101" i="5"/>
  <c r="Q102" i="5"/>
  <c r="Q56" i="5" s="1"/>
  <c r="N74" i="5"/>
  <c r="M74" i="5" s="1"/>
  <c r="L116" i="5"/>
  <c r="Z131" i="5" l="1"/>
  <c r="AD131" i="5"/>
  <c r="AF131" i="5"/>
  <c r="AB131" i="5"/>
  <c r="V131" i="5"/>
  <c r="X131" i="5"/>
  <c r="AC56" i="5"/>
  <c r="AE56" i="5"/>
  <c r="AG56" i="5"/>
  <c r="AG119" i="5" s="1"/>
  <c r="L74" i="5"/>
  <c r="Q55" i="5"/>
  <c r="N71" i="5"/>
  <c r="N58" i="5"/>
  <c r="P55" i="5"/>
  <c r="N73" i="5"/>
  <c r="M73" i="5" s="1"/>
  <c r="N75" i="5"/>
  <c r="M75" i="5" s="1"/>
  <c r="Y110" i="5"/>
  <c r="AA102" i="5"/>
  <c r="N72" i="5"/>
  <c r="M72" i="5" s="1"/>
  <c r="Y56" i="5" l="1"/>
  <c r="Y109" i="5"/>
  <c r="Y55" i="5" s="1"/>
  <c r="O58" i="5"/>
  <c r="O71" i="5"/>
  <c r="O65" i="5" s="1"/>
  <c r="AA56" i="5"/>
  <c r="M71" i="5"/>
  <c r="M58" i="5"/>
  <c r="L72" i="5"/>
  <c r="O72" i="5"/>
  <c r="L73" i="5"/>
  <c r="L75" i="5"/>
  <c r="N102" i="5"/>
  <c r="N56" i="5" s="1"/>
  <c r="O110" i="5"/>
  <c r="M110" i="5"/>
  <c r="L110" i="5"/>
  <c r="DJ6" i="13"/>
  <c r="DI6" i="13"/>
  <c r="DH6" i="13"/>
  <c r="DG6" i="13"/>
  <c r="DF6" i="13"/>
  <c r="DD6" i="13"/>
  <c r="DC6" i="13"/>
  <c r="DJ5" i="13"/>
  <c r="DI5" i="13"/>
  <c r="DH5" i="13"/>
  <c r="DG5" i="13"/>
  <c r="DF5" i="13"/>
  <c r="DD5" i="13"/>
  <c r="DC5" i="13"/>
  <c r="DJ4" i="13"/>
  <c r="DI4" i="13"/>
  <c r="DH4" i="13"/>
  <c r="DG4" i="13"/>
  <c r="DF4" i="13"/>
  <c r="DD4" i="13"/>
  <c r="DC4" i="13"/>
  <c r="S118" i="5"/>
  <c r="U118" i="5"/>
  <c r="P119" i="5"/>
  <c r="Q119" i="5"/>
  <c r="L58" i="5" l="1"/>
  <c r="L71" i="5"/>
  <c r="M65" i="5"/>
  <c r="Q39" i="5"/>
  <c r="Q118" i="5" s="1"/>
  <c r="P39" i="5"/>
  <c r="P118" i="5" s="1"/>
  <c r="O102" i="5"/>
  <c r="O56" i="5" s="1"/>
  <c r="M102" i="5"/>
  <c r="M56" i="5" s="1"/>
  <c r="DG7" i="13"/>
  <c r="DI7" i="13"/>
  <c r="DE6" i="13"/>
  <c r="DK6" i="13" s="1"/>
  <c r="DC7" i="13"/>
  <c r="DE5" i="13"/>
  <c r="DK5" i="13" s="1"/>
  <c r="DH7" i="13"/>
  <c r="DJ7" i="13"/>
  <c r="DF7" i="13"/>
  <c r="DD7" i="13"/>
  <c r="DE4" i="13"/>
  <c r="L57" i="5" l="1"/>
  <c r="O101" i="5"/>
  <c r="L102" i="5"/>
  <c r="L56" i="5" s="1"/>
  <c r="M101" i="5"/>
  <c r="DE7" i="13"/>
  <c r="DK7" i="13" s="1"/>
  <c r="DK4" i="13"/>
  <c r="N117" i="5" l="1"/>
  <c r="AE55" i="5"/>
  <c r="AE39" i="5" s="1"/>
  <c r="N77" i="5"/>
  <c r="L77" i="5" s="1"/>
  <c r="AC51" i="5"/>
  <c r="AC40" i="5" s="1"/>
  <c r="N41" i="5"/>
  <c r="AA50" i="5"/>
  <c r="AA51" i="5"/>
  <c r="AA52" i="5"/>
  <c r="N52" i="5" s="1"/>
  <c r="Y49" i="5"/>
  <c r="Y40" i="5" s="1"/>
  <c r="Y39" i="5" s="1"/>
  <c r="W49" i="5"/>
  <c r="W40" i="5" s="1"/>
  <c r="AA55" i="5"/>
  <c r="AA40" i="5" l="1"/>
  <c r="W39" i="5"/>
  <c r="W118" i="5" s="1"/>
  <c r="W119" i="5"/>
  <c r="O41" i="5"/>
  <c r="O52" i="5"/>
  <c r="L117" i="5"/>
  <c r="L109" i="5" s="1"/>
  <c r="N109" i="5"/>
  <c r="N51" i="5"/>
  <c r="AA119" i="5"/>
  <c r="AE119" i="5"/>
  <c r="AG55" i="5"/>
  <c r="AG39" i="5" s="1"/>
  <c r="AC55" i="5"/>
  <c r="N50" i="5"/>
  <c r="N76" i="5"/>
  <c r="N49" i="5"/>
  <c r="O109" i="5"/>
  <c r="N101" i="5"/>
  <c r="M52" i="5"/>
  <c r="N40" i="5" l="1"/>
  <c r="N119" i="5" s="1"/>
  <c r="M50" i="5"/>
  <c r="L50" i="5" s="1"/>
  <c r="O49" i="5"/>
  <c r="M51" i="5"/>
  <c r="L51" i="5" s="1"/>
  <c r="O51" i="5"/>
  <c r="L76" i="5"/>
  <c r="L65" i="5" s="1"/>
  <c r="N65" i="5"/>
  <c r="AC39" i="5"/>
  <c r="Y119" i="5"/>
  <c r="AA39" i="5"/>
  <c r="AC119" i="5"/>
  <c r="M57" i="5"/>
  <c r="O57" i="5"/>
  <c r="M109" i="5"/>
  <c r="O50" i="5"/>
  <c r="N57" i="5"/>
  <c r="L41" i="5"/>
  <c r="M49" i="5"/>
  <c r="L49" i="5" s="1"/>
  <c r="L107" i="5"/>
  <c r="L101" i="5" s="1"/>
  <c r="L52" i="5"/>
  <c r="L40" i="5" l="1"/>
  <c r="L119" i="5" s="1"/>
  <c r="O40" i="5"/>
  <c r="O119" i="5" s="1"/>
  <c r="M40" i="5"/>
  <c r="M119" i="5" s="1"/>
  <c r="N55" i="5"/>
  <c r="M55" i="5"/>
  <c r="O55" i="5"/>
  <c r="AC118" i="5"/>
  <c r="Y118" i="5"/>
  <c r="AA118" i="5"/>
  <c r="AG118" i="5"/>
  <c r="AE118" i="5"/>
  <c r="N39" i="5" l="1"/>
  <c r="N118" i="5" s="1"/>
  <c r="B132" i="5" s="1"/>
  <c r="O39" i="5"/>
  <c r="O118" i="5" s="1"/>
  <c r="M39" i="5"/>
  <c r="M118" i="5" s="1"/>
  <c r="L55" i="5"/>
  <c r="L39" i="5" s="1"/>
  <c r="L118" i="5" s="1"/>
</calcChain>
</file>

<file path=xl/sharedStrings.xml><?xml version="1.0" encoding="utf-8"?>
<sst xmlns="http://schemas.openxmlformats.org/spreadsheetml/2006/main" count="545" uniqueCount="270">
  <si>
    <t>ГИА</t>
  </si>
  <si>
    <t>1 сем</t>
  </si>
  <si>
    <t>2 сем</t>
  </si>
  <si>
    <t>п</t>
  </si>
  <si>
    <t>д</t>
  </si>
  <si>
    <t>и</t>
  </si>
  <si>
    <t>ПЛАН УЧЕБНОГО ПРОЦЕССА</t>
  </si>
  <si>
    <t>Индекс</t>
  </si>
  <si>
    <t>Наименование циклов, дисциплин, профессиональных модулей, МДК, практик</t>
  </si>
  <si>
    <t>Форма промежуточной аттестации</t>
  </si>
  <si>
    <t>Учебная нагрузка обучающихся (час)</t>
  </si>
  <si>
    <t>Распределение обязательной нагрузки по курсам и семестрам (часов в семестр)</t>
  </si>
  <si>
    <t>максимальная</t>
  </si>
  <si>
    <t>самостоятельная работа</t>
  </si>
  <si>
    <t>обязательная аудиторная</t>
  </si>
  <si>
    <t>I курс</t>
  </si>
  <si>
    <t>II курс</t>
  </si>
  <si>
    <t>III курс</t>
  </si>
  <si>
    <t>всего занятий</t>
  </si>
  <si>
    <t>в том числе</t>
  </si>
  <si>
    <t>лекций</t>
  </si>
  <si>
    <t>лаб. и п/з, вкл. семинары</t>
  </si>
  <si>
    <t>нед.</t>
  </si>
  <si>
    <t>Иностранный язык</t>
  </si>
  <si>
    <t>История</t>
  </si>
  <si>
    <t>Физическая культура</t>
  </si>
  <si>
    <t>ОГСЭ.00</t>
  </si>
  <si>
    <t>Общий гуманитарный и социально-экономический цикл</t>
  </si>
  <si>
    <t>ОГСЭ.01</t>
  </si>
  <si>
    <t>Основы философии</t>
  </si>
  <si>
    <t>ОГСЭ.02</t>
  </si>
  <si>
    <t>ОГСЭ.04</t>
  </si>
  <si>
    <t>ОГСЭ.05</t>
  </si>
  <si>
    <t>ОГСЭ.06</t>
  </si>
  <si>
    <t>Основы социологии и политологии</t>
  </si>
  <si>
    <t>ОГСЭ.07</t>
  </si>
  <si>
    <t>Русский язык и культура речи</t>
  </si>
  <si>
    <t>ЕН.00</t>
  </si>
  <si>
    <t>ЕН.01</t>
  </si>
  <si>
    <t>Э</t>
  </si>
  <si>
    <t>ЕН.02</t>
  </si>
  <si>
    <t>П.00</t>
  </si>
  <si>
    <t>Профессиональный цикл</t>
  </si>
  <si>
    <t>ОП.00</t>
  </si>
  <si>
    <t>Общепрофессиональные дисциплины</t>
  </si>
  <si>
    <t>ОП.01</t>
  </si>
  <si>
    <t>Информационные технологии в профессиональной деятельности</t>
  </si>
  <si>
    <t>ОП.02</t>
  </si>
  <si>
    <t>ОП.03</t>
  </si>
  <si>
    <t>ОП.04</t>
  </si>
  <si>
    <t>ОП.05</t>
  </si>
  <si>
    <t>дз</t>
  </si>
  <si>
    <t>ОП.06</t>
  </si>
  <si>
    <t>ОП.07</t>
  </si>
  <si>
    <t>ОП.08</t>
  </si>
  <si>
    <t>ОП.09</t>
  </si>
  <si>
    <t>Безопасность жизнедеятельности</t>
  </si>
  <si>
    <t>ПМ.00</t>
  </si>
  <si>
    <t>Профессиональные модули</t>
  </si>
  <si>
    <t>ПМ.01</t>
  </si>
  <si>
    <t>МДК.01.01</t>
  </si>
  <si>
    <t>УП.01</t>
  </si>
  <si>
    <t>Учебная практика</t>
  </si>
  <si>
    <t>ПП.01</t>
  </si>
  <si>
    <t>Производственная практика</t>
  </si>
  <si>
    <t>ПМ.02</t>
  </si>
  <si>
    <t>МДК.02.01</t>
  </si>
  <si>
    <t>УП.02</t>
  </si>
  <si>
    <t>ПП.02</t>
  </si>
  <si>
    <t>ПМ.03</t>
  </si>
  <si>
    <t>МДК.03.01</t>
  </si>
  <si>
    <t>УП.03</t>
  </si>
  <si>
    <t>ПП.03</t>
  </si>
  <si>
    <t>ПМ.04</t>
  </si>
  <si>
    <t>МДК.04.01</t>
  </si>
  <si>
    <t>УП.04</t>
  </si>
  <si>
    <t>ПП.04</t>
  </si>
  <si>
    <t>ВСЕГО</t>
  </si>
  <si>
    <t>ПДП</t>
  </si>
  <si>
    <t>Преддипломная практика</t>
  </si>
  <si>
    <t>4 нед</t>
  </si>
  <si>
    <t>Государственная (итоговая) аттестация</t>
  </si>
  <si>
    <t>6 нед</t>
  </si>
  <si>
    <t>Всего</t>
  </si>
  <si>
    <t>дисциплин и МДК</t>
  </si>
  <si>
    <t>учебной практики</t>
  </si>
  <si>
    <t>с</t>
  </si>
  <si>
    <t>по</t>
  </si>
  <si>
    <t>экзаменов</t>
  </si>
  <si>
    <t>зачетов</t>
  </si>
  <si>
    <t>48</t>
  </si>
  <si>
    <t>семестр</t>
  </si>
  <si>
    <t>з</t>
  </si>
  <si>
    <t>Эк</t>
  </si>
  <si>
    <t>курс. работ (проектов)</t>
  </si>
  <si>
    <t>преддипломной практики</t>
  </si>
  <si>
    <t>производственной практики</t>
  </si>
  <si>
    <t>дифференциров. зачетов</t>
  </si>
  <si>
    <t>ПМ01</t>
  </si>
  <si>
    <t>ПМ02</t>
  </si>
  <si>
    <t>ПМ03</t>
  </si>
  <si>
    <t>ПМ04</t>
  </si>
  <si>
    <t>-</t>
  </si>
  <si>
    <t>К</t>
  </si>
  <si>
    <t>Экз</t>
  </si>
  <si>
    <t>Практ.</t>
  </si>
  <si>
    <t>Каник.</t>
  </si>
  <si>
    <t>ППД</t>
  </si>
  <si>
    <t>ИТОГО</t>
  </si>
  <si>
    <t>ФГОС:</t>
  </si>
  <si>
    <t>Циклы УД</t>
  </si>
  <si>
    <t>I</t>
  </si>
  <si>
    <t>II</t>
  </si>
  <si>
    <t>III</t>
  </si>
  <si>
    <t>Нед.</t>
  </si>
  <si>
    <t>Экзамены</t>
  </si>
  <si>
    <t>Каникулы</t>
  </si>
  <si>
    <t>Практика учебная</t>
  </si>
  <si>
    <t>Экзамен (1 день)</t>
  </si>
  <si>
    <t>Условные обозначения:</t>
  </si>
  <si>
    <t>ГИА (защита ВКР)</t>
  </si>
  <si>
    <t>ГИА (подготовка к ВКР)</t>
  </si>
  <si>
    <t>1 с.</t>
  </si>
  <si>
    <t>2 с.</t>
  </si>
  <si>
    <t>3 с.</t>
  </si>
  <si>
    <t>4 с.</t>
  </si>
  <si>
    <t>5 с.</t>
  </si>
  <si>
    <t>6 с.</t>
  </si>
  <si>
    <t>в т.ч. МДК</t>
  </si>
  <si>
    <t>04.01.01</t>
  </si>
  <si>
    <t>04.01.02</t>
  </si>
  <si>
    <t>04.01.03</t>
  </si>
  <si>
    <t>01.01.01</t>
  </si>
  <si>
    <t>02.01.01</t>
  </si>
  <si>
    <t>03.01.01</t>
  </si>
  <si>
    <t>02.01.02</t>
  </si>
  <si>
    <t>02.01.03</t>
  </si>
  <si>
    <t>02.01.04</t>
  </si>
  <si>
    <t>Менеджмент</t>
  </si>
  <si>
    <t>03.01.03</t>
  </si>
  <si>
    <t>Правовое обеспечение профессиональной деятельности</t>
  </si>
  <si>
    <t>в т.ч. на теоретическое обучение</t>
  </si>
  <si>
    <t>ПМ05</t>
  </si>
  <si>
    <t>ПМ06</t>
  </si>
  <si>
    <t>ОГСЭ.03</t>
  </si>
  <si>
    <t>Психология общения</t>
  </si>
  <si>
    <t>Экономика организации</t>
  </si>
  <si>
    <t>Статистика</t>
  </si>
  <si>
    <t>Документационное обеспечение управления</t>
  </si>
  <si>
    <t>Финансы, денежное обращение и кредит</t>
  </si>
  <si>
    <t>ОП.10</t>
  </si>
  <si>
    <t>ОП.11</t>
  </si>
  <si>
    <t>ОП.12</t>
  </si>
  <si>
    <t>ОП.13</t>
  </si>
  <si>
    <t>ОП.14</t>
  </si>
  <si>
    <t>Основы экономической теории</t>
  </si>
  <si>
    <t>ПМ.05</t>
  </si>
  <si>
    <t>МДК.05.01</t>
  </si>
  <si>
    <t>05.01.01</t>
  </si>
  <si>
    <t>05.01.02</t>
  </si>
  <si>
    <t>05.01.03</t>
  </si>
  <si>
    <t>ПМ.06</t>
  </si>
  <si>
    <t>МДК.06.01</t>
  </si>
  <si>
    <t>06.01.01</t>
  </si>
  <si>
    <t>06.01.02</t>
  </si>
  <si>
    <t>06.01.03</t>
  </si>
  <si>
    <t>06.01.04</t>
  </si>
  <si>
    <t>06.01.05</t>
  </si>
  <si>
    <t>03.01.02</t>
  </si>
  <si>
    <t>03.01.04</t>
  </si>
  <si>
    <t>05.01.04</t>
  </si>
  <si>
    <t>01.01.02</t>
  </si>
  <si>
    <t>01.01.03</t>
  </si>
  <si>
    <t>01.01.04</t>
  </si>
  <si>
    <t>экзаменов (квалиф.)</t>
  </si>
  <si>
    <t>04.01.04</t>
  </si>
  <si>
    <t>04.01.05</t>
  </si>
  <si>
    <t>УП.05</t>
  </si>
  <si>
    <t>ПП.05</t>
  </si>
  <si>
    <t>УП.06</t>
  </si>
  <si>
    <t>ПП.06</t>
  </si>
  <si>
    <t>О.00</t>
  </si>
  <si>
    <t>Общеобразовательный цикл</t>
  </si>
  <si>
    <t>Математика</t>
  </si>
  <si>
    <t>Литература</t>
  </si>
  <si>
    <t>Русский язык</t>
  </si>
  <si>
    <t>Обществознание</t>
  </si>
  <si>
    <t>География</t>
  </si>
  <si>
    <t>Основы безопасности жизнедеятельности</t>
  </si>
  <si>
    <t>ОДБ.01</t>
  </si>
  <si>
    <t>ОДБ.02</t>
  </si>
  <si>
    <t>ОДБ.03</t>
  </si>
  <si>
    <t>ОДБ.04</t>
  </si>
  <si>
    <t>ОДБ.05</t>
  </si>
  <si>
    <t>ОДБ.10</t>
  </si>
  <si>
    <t>ОДБ.11</t>
  </si>
  <si>
    <t>Естествознание</t>
  </si>
  <si>
    <t>ОДБ.13</t>
  </si>
  <si>
    <t>ОДБ.14</t>
  </si>
  <si>
    <t>ОДП.15</t>
  </si>
  <si>
    <t>ОДП.16</t>
  </si>
  <si>
    <t>Информатика и ИКТ</t>
  </si>
  <si>
    <t>Экономика</t>
  </si>
  <si>
    <t>ОДП.20</t>
  </si>
  <si>
    <t>ОДП.21</t>
  </si>
  <si>
    <t>Право</t>
  </si>
  <si>
    <t>190</t>
  </si>
  <si>
    <t>Налоги и налогообложение</t>
  </si>
  <si>
    <t>Основы бухгалтерского учета</t>
  </si>
  <si>
    <t>Аудит</t>
  </si>
  <si>
    <t>Документирование хозяйственных операций и ведение бухгалтерского учета имущества организации</t>
  </si>
  <si>
    <t>Практические основы бухгалтерского учета имущества организации</t>
  </si>
  <si>
    <t>Ведение бухгалтерского учета источников формирования имущества, выполнение работ по   инвентаризации имущества и финансовых обязательств организации</t>
  </si>
  <si>
    <t xml:space="preserve">Практические основы бухгалтерского учета источников формирования имущества организации </t>
  </si>
  <si>
    <t>МДК.02.02</t>
  </si>
  <si>
    <t>Бухгалтерская технология проведения и оформления инвентаризации</t>
  </si>
  <si>
    <t>Проведение расчетов с бюджетом и внебюджетными фондами</t>
  </si>
  <si>
    <t>Организация расчетов с бюджетом и внебюджетными фондами</t>
  </si>
  <si>
    <t>МДК.04.02</t>
  </si>
  <si>
    <t>04.02.01</t>
  </si>
  <si>
    <t>04.02.02</t>
  </si>
  <si>
    <t>04.02.03</t>
  </si>
  <si>
    <t>04.02.04</t>
  </si>
  <si>
    <t>04.02.05</t>
  </si>
  <si>
    <t>02.02.01</t>
  </si>
  <si>
    <t>02.02.02</t>
  </si>
  <si>
    <t>02.02.03</t>
  </si>
  <si>
    <t>02.02.04</t>
  </si>
  <si>
    <t xml:space="preserve">Составление и использование бухгалтерской отчетности </t>
  </si>
  <si>
    <t>Технология составления бухгалтерской отчетности</t>
  </si>
  <si>
    <t>Основы анализа бухгалтерской отчетности</t>
  </si>
  <si>
    <t>Осуществление налогового учета и налогового планирования в организации</t>
  </si>
  <si>
    <t>Организация и планирование налоговой деятельности</t>
  </si>
  <si>
    <t>68-48</t>
  </si>
  <si>
    <t>Анализ финансово-хозяйственной деятельности</t>
  </si>
  <si>
    <t>Выполнение работ по профессии "Кассир"</t>
  </si>
  <si>
    <t>Маркетинг</t>
  </si>
  <si>
    <t>Основы банковского дела</t>
  </si>
  <si>
    <t>IV</t>
  </si>
  <si>
    <t>Эффективное поведение на рынке труда</t>
  </si>
  <si>
    <t>ОГСЭ.08</t>
  </si>
  <si>
    <t>524</t>
  </si>
  <si>
    <t>116</t>
  </si>
  <si>
    <t>1736</t>
  </si>
  <si>
    <t>644</t>
  </si>
  <si>
    <t>Математический и общий естественнонаучный цикл</t>
  </si>
  <si>
    <t>Курсы</t>
  </si>
  <si>
    <t>Обучение по дисциплинам и МДК</t>
  </si>
  <si>
    <t>Промежуточная аттестация</t>
  </si>
  <si>
    <t>Всего (по курсам)</t>
  </si>
  <si>
    <t xml:space="preserve">по профилю специальности </t>
  </si>
  <si>
    <t>IV курс</t>
  </si>
  <si>
    <r>
      <rPr>
        <b/>
        <sz val="9"/>
        <rFont val="Cambria"/>
        <family val="1"/>
        <charset val="204"/>
        <scheme val="major"/>
      </rPr>
      <t xml:space="preserve">ПрО = </t>
    </r>
    <r>
      <rPr>
        <sz val="9"/>
        <rFont val="Cambria"/>
        <family val="1"/>
        <charset val="204"/>
        <scheme val="major"/>
      </rPr>
      <t>(ЛПЗ+КР+(УП+ПП)+ПДП )/(УН обяз + (УП+ПП)+ ПДП )*100 =</t>
    </r>
  </si>
  <si>
    <t>преддипломная</t>
  </si>
  <si>
    <t>Выполнение ВКР (всего 4 недели)</t>
  </si>
  <si>
    <t>Защита ВКР (всего 2 недели)</t>
  </si>
  <si>
    <t>7 с.</t>
  </si>
  <si>
    <t>8 с.</t>
  </si>
  <si>
    <t>Ярославской  области</t>
  </si>
  <si>
    <t xml:space="preserve"> Государственное профессиональное образовательное автономное учреждение </t>
  </si>
  <si>
    <t>Государственная итоговая аттестация</t>
  </si>
  <si>
    <t>Консультации 4 часа на одного  студента на каждый учебный год</t>
  </si>
  <si>
    <t>Производственная практика (по профилю специальности)</t>
  </si>
  <si>
    <t>Практика производственная (по профилю специальности)</t>
  </si>
  <si>
    <t>Практика производственная ( преддипломная)</t>
  </si>
  <si>
    <t>Выполнение работ по должности  "Кассир"</t>
  </si>
  <si>
    <t>1з, 11дз, 2э, 2эк</t>
  </si>
  <si>
    <t>Приложение 1 к УП-02-38.02.01-17ЭК</t>
  </si>
  <si>
    <t>"Ярославский промышленно-экономический колледж им. Н.П. Пастухова"</t>
  </si>
  <si>
    <t>Приложение 2 к УП-02-38.02.01-17ЭК.  Календарный  учебный график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</si>
</sst>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dd/mm/yy;@"/>
    <numFmt numFmtId="166" formatCode="0.0%"/>
  </numFmts>
  <fonts count="4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2"/>
      <color rgb="FF1B6D6B"/>
      <name val="Cambria"/>
      <family val="1"/>
      <charset val="204"/>
    </font>
    <font>
      <b/>
      <sz val="12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rgb="FFC0000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sz val="9"/>
      <color rgb="FFFFFF00"/>
      <name val="Calibri"/>
      <family val="2"/>
      <charset val="204"/>
      <scheme val="minor"/>
    </font>
    <font>
      <u/>
      <sz val="10"/>
      <color theme="1"/>
      <name val="Calibri"/>
      <family val="2"/>
      <charset val="204"/>
      <scheme val="minor"/>
    </font>
    <font>
      <b/>
      <sz val="10"/>
      <color rgb="FF0070C0"/>
      <name val="Calibri"/>
      <family val="2"/>
      <charset val="204"/>
      <scheme val="minor"/>
    </font>
    <font>
      <b/>
      <sz val="12"/>
      <color rgb="FF0070C0"/>
      <name val="Calibri"/>
      <family val="2"/>
      <charset val="204"/>
      <scheme val="minor"/>
    </font>
    <font>
      <b/>
      <sz val="14"/>
      <name val="Cambria"/>
      <family val="1"/>
      <charset val="204"/>
      <scheme val="major"/>
    </font>
    <font>
      <b/>
      <sz val="8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7"/>
      <name val="Calibri"/>
      <family val="2"/>
      <charset val="204"/>
      <scheme val="minor"/>
    </font>
    <font>
      <sz val="14"/>
      <name val="Cambria"/>
      <family val="1"/>
      <charset val="204"/>
    </font>
    <font>
      <sz val="13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sz val="8"/>
      <color rgb="FF000066"/>
      <name val="Cambria"/>
      <family val="1"/>
      <charset val="204"/>
      <scheme val="major"/>
    </font>
    <font>
      <b/>
      <sz val="9"/>
      <name val="Cambria"/>
      <family val="1"/>
      <charset val="204"/>
      <scheme val="major"/>
    </font>
    <font>
      <sz val="12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sz val="9"/>
      <color indexed="10"/>
      <name val="Calibri"/>
      <family val="2"/>
      <charset val="204"/>
      <scheme val="minor"/>
    </font>
    <font>
      <i/>
      <sz val="9"/>
      <name val="Calibri"/>
      <family val="2"/>
      <charset val="204"/>
      <scheme val="minor"/>
    </font>
    <font>
      <sz val="9"/>
      <color theme="1" tint="0.499984740745262"/>
      <name val="Calibri"/>
      <family val="2"/>
      <charset val="204"/>
      <scheme val="minor"/>
    </font>
    <font>
      <b/>
      <sz val="9"/>
      <color theme="1" tint="0.499984740745262"/>
      <name val="Calibri"/>
      <family val="2"/>
      <charset val="204"/>
      <scheme val="minor"/>
    </font>
    <font>
      <b/>
      <i/>
      <sz val="9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C00000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00">
    <xf numFmtId="0" fontId="0" fillId="0" borderId="0" xfId="0"/>
    <xf numFmtId="0" fontId="0" fillId="0" borderId="0" xfId="0" applyAlignment="1">
      <alignment shrinkToFit="1"/>
    </xf>
    <xf numFmtId="0" fontId="3" fillId="0" borderId="4" xfId="0" applyFont="1" applyBorder="1" applyAlignment="1">
      <alignment shrinkToFit="1"/>
    </xf>
    <xf numFmtId="0" fontId="3" fillId="0" borderId="3" xfId="0" applyFont="1" applyBorder="1" applyAlignment="1">
      <alignment shrinkToFit="1"/>
    </xf>
    <xf numFmtId="0" fontId="3" fillId="7" borderId="3" xfId="0" applyFont="1" applyFill="1" applyBorder="1" applyAlignment="1">
      <alignment shrinkToFit="1"/>
    </xf>
    <xf numFmtId="0" fontId="3" fillId="7" borderId="4" xfId="0" applyFont="1" applyFill="1" applyBorder="1" applyAlignment="1">
      <alignment shrinkToFit="1"/>
    </xf>
    <xf numFmtId="0" fontId="3" fillId="4" borderId="4" xfId="0" applyFont="1" applyFill="1" applyBorder="1" applyAlignment="1">
      <alignment shrinkToFit="1"/>
    </xf>
    <xf numFmtId="0" fontId="3" fillId="0" borderId="0" xfId="0" applyFont="1" applyBorder="1" applyAlignment="1">
      <alignment shrinkToFit="1"/>
    </xf>
    <xf numFmtId="0" fontId="15" fillId="4" borderId="4" xfId="0" applyFont="1" applyFill="1" applyBorder="1" applyAlignment="1">
      <alignment shrinkToFit="1"/>
    </xf>
    <xf numFmtId="0" fontId="15" fillId="4" borderId="3" xfId="0" applyFont="1" applyFill="1" applyBorder="1" applyAlignment="1">
      <alignment shrinkToFit="1"/>
    </xf>
    <xf numFmtId="0" fontId="1" fillId="0" borderId="3" xfId="0" applyFont="1" applyBorder="1" applyAlignment="1">
      <alignment horizontal="center" shrinkToFit="1"/>
    </xf>
    <xf numFmtId="0" fontId="11" fillId="0" borderId="0" xfId="0" applyFont="1" applyBorder="1" applyAlignment="1">
      <alignment horizontal="center" shrinkToFit="1"/>
    </xf>
    <xf numFmtId="0" fontId="3" fillId="0" borderId="23" xfId="0" applyFont="1" applyBorder="1" applyAlignment="1">
      <alignment shrinkToFit="1"/>
    </xf>
    <xf numFmtId="0" fontId="3" fillId="0" borderId="8" xfId="0" applyFont="1" applyBorder="1" applyAlignment="1">
      <alignment shrinkToFit="1"/>
    </xf>
    <xf numFmtId="164" fontId="3" fillId="0" borderId="8" xfId="0" applyNumberFormat="1" applyFont="1" applyBorder="1" applyAlignment="1">
      <alignment shrinkToFit="1"/>
    </xf>
    <xf numFmtId="1" fontId="3" fillId="0" borderId="8" xfId="0" applyNumberFormat="1" applyFont="1" applyBorder="1" applyAlignment="1">
      <alignment shrinkToFit="1"/>
    </xf>
    <xf numFmtId="164" fontId="3" fillId="0" borderId="11" xfId="0" applyNumberFormat="1" applyFont="1" applyBorder="1" applyAlignment="1">
      <alignment shrinkToFit="1"/>
    </xf>
    <xf numFmtId="0" fontId="3" fillId="0" borderId="21" xfId="0" applyFont="1" applyBorder="1" applyAlignment="1">
      <alignment shrinkToFit="1"/>
    </xf>
    <xf numFmtId="0" fontId="3" fillId="0" borderId="5" xfId="0" applyFont="1" applyBorder="1" applyAlignment="1">
      <alignment shrinkToFit="1"/>
    </xf>
    <xf numFmtId="164" fontId="3" fillId="0" borderId="5" xfId="0" applyNumberFormat="1" applyFont="1" applyBorder="1" applyAlignment="1">
      <alignment shrinkToFit="1"/>
    </xf>
    <xf numFmtId="1" fontId="3" fillId="0" borderId="5" xfId="0" applyNumberFormat="1" applyFont="1" applyBorder="1" applyAlignment="1">
      <alignment shrinkToFit="1"/>
    </xf>
    <xf numFmtId="164" fontId="3" fillId="0" borderId="12" xfId="0" applyNumberFormat="1" applyFont="1" applyBorder="1" applyAlignment="1">
      <alignment shrinkToFit="1"/>
    </xf>
    <xf numFmtId="0" fontId="13" fillId="0" borderId="22" xfId="0" applyFont="1" applyBorder="1" applyAlignment="1">
      <alignment shrinkToFit="1"/>
    </xf>
    <xf numFmtId="0" fontId="13" fillId="0" borderId="18" xfId="0" applyFont="1" applyBorder="1" applyAlignment="1">
      <alignment shrinkToFit="1"/>
    </xf>
    <xf numFmtId="164" fontId="13" fillId="0" borderId="18" xfId="0" applyNumberFormat="1" applyFont="1" applyBorder="1" applyAlignment="1">
      <alignment shrinkToFit="1"/>
    </xf>
    <xf numFmtId="1" fontId="13" fillId="0" borderId="18" xfId="0" applyNumberFormat="1" applyFont="1" applyBorder="1" applyAlignment="1">
      <alignment shrinkToFit="1"/>
    </xf>
    <xf numFmtId="164" fontId="7" fillId="0" borderId="14" xfId="0" applyNumberFormat="1" applyFont="1" applyBorder="1" applyAlignment="1">
      <alignment shrinkToFit="1"/>
    </xf>
    <xf numFmtId="0" fontId="12" fillId="0" borderId="0" xfId="0" applyFont="1"/>
    <xf numFmtId="0" fontId="17" fillId="0" borderId="0" xfId="0" applyFont="1"/>
    <xf numFmtId="0" fontId="2" fillId="0" borderId="0" xfId="0" applyFont="1"/>
    <xf numFmtId="49" fontId="3" fillId="0" borderId="0" xfId="0" applyNumberFormat="1" applyFont="1"/>
    <xf numFmtId="0" fontId="3" fillId="0" borderId="0" xfId="0" applyFont="1" applyAlignment="1"/>
    <xf numFmtId="0" fontId="3" fillId="0" borderId="0" xfId="0" applyFont="1" applyAlignment="1">
      <alignment shrinkToFit="1"/>
    </xf>
    <xf numFmtId="0" fontId="3" fillId="0" borderId="0" xfId="0" applyFont="1"/>
    <xf numFmtId="0" fontId="15" fillId="4" borderId="5" xfId="0" applyFont="1" applyFill="1" applyBorder="1" applyAlignment="1">
      <alignment shrinkToFit="1"/>
    </xf>
    <xf numFmtId="0" fontId="12" fillId="0" borderId="1" xfId="0" applyFont="1" applyBorder="1"/>
    <xf numFmtId="0" fontId="18" fillId="0" borderId="0" xfId="0" applyFont="1" applyAlignment="1"/>
    <xf numFmtId="0" fontId="16" fillId="7" borderId="4" xfId="0" applyFont="1" applyFill="1" applyBorder="1" applyAlignment="1">
      <alignment shrinkToFit="1"/>
    </xf>
    <xf numFmtId="0" fontId="16" fillId="7" borderId="3" xfId="0" applyFont="1" applyFill="1" applyBorder="1" applyAlignment="1">
      <alignment shrinkToFit="1"/>
    </xf>
    <xf numFmtId="0" fontId="3" fillId="7" borderId="5" xfId="0" applyFont="1" applyFill="1" applyBorder="1" applyAlignment="1">
      <alignment shrinkToFit="1"/>
    </xf>
    <xf numFmtId="0" fontId="16" fillId="7" borderId="5" xfId="0" applyFont="1" applyFill="1" applyBorder="1" applyAlignment="1">
      <alignment shrinkToFit="1"/>
    </xf>
    <xf numFmtId="0" fontId="3" fillId="11" borderId="5" xfId="0" applyFont="1" applyFill="1" applyBorder="1" applyAlignment="1">
      <alignment shrinkToFit="1"/>
    </xf>
    <xf numFmtId="0" fontId="3" fillId="10" borderId="4" xfId="0" applyFont="1" applyFill="1" applyBorder="1" applyAlignment="1">
      <alignment shrinkToFit="1"/>
    </xf>
    <xf numFmtId="0" fontId="3" fillId="10" borderId="3" xfId="0" applyFont="1" applyFill="1" applyBorder="1" applyAlignment="1">
      <alignment shrinkToFit="1"/>
    </xf>
    <xf numFmtId="0" fontId="3" fillId="0" borderId="15" xfId="0" applyFont="1" applyFill="1" applyBorder="1" applyAlignment="1">
      <alignment shrinkToFit="1"/>
    </xf>
    <xf numFmtId="0" fontId="19" fillId="0" borderId="6" xfId="0" applyFont="1" applyBorder="1" applyAlignment="1">
      <alignment horizontal="center" vertical="center" shrinkToFit="1"/>
    </xf>
    <xf numFmtId="0" fontId="20" fillId="0" borderId="4" xfId="0" applyFont="1" applyFill="1" applyBorder="1" applyAlignment="1">
      <alignment shrinkToFit="1"/>
    </xf>
    <xf numFmtId="0" fontId="14" fillId="0" borderId="13" xfId="0" applyFont="1" applyBorder="1" applyAlignment="1">
      <alignment horizontal="center" shrinkToFit="1"/>
    </xf>
    <xf numFmtId="0" fontId="14" fillId="0" borderId="17" xfId="0" applyFont="1" applyBorder="1" applyAlignment="1">
      <alignment horizontal="center" shrinkToFit="1"/>
    </xf>
    <xf numFmtId="0" fontId="13" fillId="0" borderId="5" xfId="0" applyFont="1" applyBorder="1" applyAlignment="1">
      <alignment shrinkToFit="1"/>
    </xf>
    <xf numFmtId="0" fontId="8" fillId="5" borderId="0" xfId="1" applyNumberFormat="1" applyFont="1" applyFill="1" applyBorder="1" applyAlignment="1">
      <alignment horizontal="center" vertical="center" wrapText="1"/>
    </xf>
    <xf numFmtId="0" fontId="8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center" wrapText="1"/>
    </xf>
    <xf numFmtId="0" fontId="6" fillId="5" borderId="0" xfId="1" applyNumberFormat="1" applyFont="1" applyFill="1" applyBorder="1" applyAlignment="1">
      <alignment horizontal="center" vertical="center" wrapText="1"/>
    </xf>
    <xf numFmtId="0" fontId="6" fillId="5" borderId="5" xfId="1" applyNumberFormat="1" applyFont="1" applyFill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center" vertical="center" wrapText="1"/>
    </xf>
    <xf numFmtId="0" fontId="6" fillId="5" borderId="0" xfId="1" applyNumberFormat="1" applyFont="1" applyFill="1" applyBorder="1" applyAlignment="1">
      <alignment horizontal="left" vertical="center" wrapText="1"/>
    </xf>
    <xf numFmtId="0" fontId="23" fillId="5" borderId="0" xfId="1" applyNumberFormat="1" applyFont="1" applyFill="1" applyBorder="1" applyAlignment="1">
      <alignment horizontal="center" vertical="center" wrapText="1"/>
    </xf>
    <xf numFmtId="0" fontId="8" fillId="0" borderId="0" xfId="1" applyNumberFormat="1" applyFont="1" applyBorder="1" applyAlignment="1">
      <alignment horizontal="center" vertical="center" wrapText="1"/>
    </xf>
    <xf numFmtId="0" fontId="8" fillId="6" borderId="0" xfId="1" applyNumberFormat="1" applyFont="1" applyFill="1" applyBorder="1" applyAlignment="1">
      <alignment horizontal="center" vertical="center" wrapText="1"/>
    </xf>
    <xf numFmtId="0" fontId="23" fillId="6" borderId="0" xfId="1" applyNumberFormat="1" applyFont="1" applyFill="1" applyBorder="1" applyAlignment="1">
      <alignment horizontal="center" vertical="center" wrapText="1"/>
    </xf>
    <xf numFmtId="0" fontId="8" fillId="0" borderId="0" xfId="1" applyNumberFormat="1" applyFont="1" applyAlignment="1">
      <alignment horizontal="left" vertical="center" wrapText="1"/>
    </xf>
    <xf numFmtId="0" fontId="6" fillId="6" borderId="5" xfId="1" applyNumberFormat="1" applyFont="1" applyFill="1" applyBorder="1" applyAlignment="1">
      <alignment horizontal="center" vertical="center" wrapText="1"/>
    </xf>
    <xf numFmtId="0" fontId="22" fillId="6" borderId="5" xfId="1" applyNumberFormat="1" applyFont="1" applyFill="1" applyBorder="1" applyAlignment="1">
      <alignment horizontal="center" vertical="center" wrapText="1"/>
    </xf>
    <xf numFmtId="0" fontId="22" fillId="5" borderId="5" xfId="1" applyNumberFormat="1" applyFont="1" applyFill="1" applyBorder="1" applyAlignment="1">
      <alignment horizontal="center" vertical="center" wrapText="1"/>
    </xf>
    <xf numFmtId="0" fontId="6" fillId="6" borderId="5" xfId="1" applyNumberFormat="1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center" textRotation="255" shrinkToFit="1"/>
    </xf>
    <xf numFmtId="0" fontId="3" fillId="0" borderId="4" xfId="0" applyFont="1" applyBorder="1" applyAlignment="1">
      <alignment horizontal="center" textRotation="255" shrinkToFit="1"/>
    </xf>
    <xf numFmtId="0" fontId="6" fillId="0" borderId="5" xfId="1" applyNumberFormat="1" applyFont="1" applyBorder="1" applyAlignment="1">
      <alignment horizontal="center" vertical="center" wrapText="1"/>
    </xf>
    <xf numFmtId="0" fontId="6" fillId="5" borderId="5" xfId="1" applyNumberFormat="1" applyFont="1" applyFill="1" applyBorder="1" applyAlignment="1">
      <alignment horizontal="center" vertical="top" wrapText="1"/>
    </xf>
    <xf numFmtId="0" fontId="22" fillId="6" borderId="5" xfId="1" applyNumberFormat="1" applyFont="1" applyFill="1" applyBorder="1" applyAlignment="1">
      <alignment horizontal="center" vertical="top" wrapText="1"/>
    </xf>
    <xf numFmtId="0" fontId="23" fillId="5" borderId="0" xfId="1" applyNumberFormat="1" applyFont="1" applyFill="1" applyBorder="1" applyAlignment="1">
      <alignment horizontal="center" vertical="center" shrinkToFit="1"/>
    </xf>
    <xf numFmtId="0" fontId="8" fillId="5" borderId="0" xfId="1" applyNumberFormat="1" applyFont="1" applyFill="1" applyBorder="1" applyAlignment="1">
      <alignment horizontal="center" vertical="center" shrinkToFit="1"/>
    </xf>
    <xf numFmtId="0" fontId="9" fillId="5" borderId="0" xfId="1" applyNumberFormat="1" applyFont="1" applyFill="1" applyBorder="1" applyAlignment="1">
      <alignment horizontal="left" vertical="center" wrapText="1"/>
    </xf>
    <xf numFmtId="0" fontId="3" fillId="10" borderId="15" xfId="0" applyFont="1" applyFill="1" applyBorder="1" applyAlignment="1">
      <alignment shrinkToFit="1"/>
    </xf>
    <xf numFmtId="0" fontId="5" fillId="5" borderId="0" xfId="1" applyNumberFormat="1" applyFont="1" applyFill="1" applyBorder="1" applyAlignment="1">
      <alignment horizontal="center" vertical="center" wrapText="1"/>
    </xf>
    <xf numFmtId="0" fontId="25" fillId="5" borderId="0" xfId="1" applyFont="1" applyFill="1" applyBorder="1" applyAlignment="1">
      <alignment vertical="center" wrapText="1"/>
    </xf>
    <xf numFmtId="0" fontId="25" fillId="5" borderId="2" xfId="1" applyFont="1" applyFill="1" applyBorder="1" applyAlignment="1">
      <alignment vertical="center" wrapText="1"/>
    </xf>
    <xf numFmtId="0" fontId="26" fillId="0" borderId="28" xfId="0" applyFont="1" applyBorder="1" applyAlignment="1">
      <alignment horizontal="center" vertical="center" textRotation="90" wrapText="1"/>
    </xf>
    <xf numFmtId="0" fontId="27" fillId="0" borderId="26" xfId="0" applyFont="1" applyBorder="1" applyAlignment="1">
      <alignment horizontal="center" vertical="center" wrapText="1"/>
    </xf>
    <xf numFmtId="0" fontId="27" fillId="0" borderId="28" xfId="0" applyFont="1" applyBorder="1" applyAlignment="1">
      <alignment horizontal="center" vertical="center" wrapText="1"/>
    </xf>
    <xf numFmtId="0" fontId="28" fillId="0" borderId="26" xfId="0" applyFont="1" applyBorder="1" applyAlignment="1">
      <alignment horizontal="center" vertical="center" wrapText="1"/>
    </xf>
    <xf numFmtId="0" fontId="29" fillId="0" borderId="28" xfId="0" applyFont="1" applyBorder="1" applyAlignment="1">
      <alignment horizontal="center" vertical="center" wrapText="1"/>
    </xf>
    <xf numFmtId="0" fontId="30" fillId="0" borderId="28" xfId="0" applyFont="1" applyBorder="1" applyAlignment="1">
      <alignment horizontal="center" vertical="center" wrapText="1"/>
    </xf>
    <xf numFmtId="0" fontId="31" fillId="5" borderId="0" xfId="1" applyNumberFormat="1" applyFont="1" applyFill="1" applyBorder="1" applyAlignment="1">
      <alignment horizontal="center" vertical="center" wrapText="1"/>
    </xf>
    <xf numFmtId="0" fontId="34" fillId="5" borderId="0" xfId="0" applyFont="1" applyFill="1"/>
    <xf numFmtId="0" fontId="32" fillId="5" borderId="0" xfId="0" applyFont="1" applyFill="1" applyAlignment="1">
      <alignment vertical="center"/>
    </xf>
    <xf numFmtId="166" fontId="33" fillId="5" borderId="0" xfId="1" applyNumberFormat="1" applyFont="1" applyFill="1" applyBorder="1" applyAlignment="1">
      <alignment horizontal="left" vertical="center" wrapText="1"/>
    </xf>
    <xf numFmtId="0" fontId="37" fillId="2" borderId="5" xfId="1" applyNumberFormat="1" applyFont="1" applyFill="1" applyBorder="1" applyAlignment="1">
      <alignment horizontal="left" vertical="center" wrapText="1"/>
    </xf>
    <xf numFmtId="164" fontId="37" fillId="2" borderId="5" xfId="1" applyNumberFormat="1" applyFont="1" applyFill="1" applyBorder="1" applyAlignment="1">
      <alignment horizontal="center" vertical="center" wrapText="1"/>
    </xf>
    <xf numFmtId="1" fontId="37" fillId="2" borderId="5" xfId="1" applyNumberFormat="1" applyFont="1" applyFill="1" applyBorder="1" applyAlignment="1">
      <alignment horizontal="center" vertical="center" wrapText="1"/>
    </xf>
    <xf numFmtId="0" fontId="37" fillId="6" borderId="5" xfId="1" applyNumberFormat="1" applyFont="1" applyFill="1" applyBorder="1" applyAlignment="1">
      <alignment horizontal="center" vertical="center" wrapText="1"/>
    </xf>
    <xf numFmtId="0" fontId="37" fillId="2" borderId="5" xfId="1" applyNumberFormat="1" applyFont="1" applyFill="1" applyBorder="1" applyAlignment="1">
      <alignment horizontal="center" vertical="center" wrapText="1"/>
    </xf>
    <xf numFmtId="0" fontId="39" fillId="0" borderId="0" xfId="1" applyNumberFormat="1" applyFont="1" applyAlignment="1">
      <alignment horizontal="center" vertical="center" wrapText="1"/>
    </xf>
    <xf numFmtId="0" fontId="39" fillId="0" borderId="5" xfId="1" applyNumberFormat="1" applyFont="1" applyBorder="1" applyAlignment="1">
      <alignment horizontal="left" vertical="center" wrapText="1"/>
    </xf>
    <xf numFmtId="0" fontId="39" fillId="0" borderId="5" xfId="1" applyNumberFormat="1" applyFont="1" applyFill="1" applyBorder="1" applyAlignment="1">
      <alignment horizontal="center" vertical="center" wrapText="1"/>
    </xf>
    <xf numFmtId="0" fontId="37" fillId="0" borderId="5" xfId="1" applyNumberFormat="1" applyFont="1" applyFill="1" applyBorder="1" applyAlignment="1">
      <alignment horizontal="center" vertical="center" wrapText="1"/>
    </xf>
    <xf numFmtId="0" fontId="39" fillId="6" borderId="5" xfId="1" applyNumberFormat="1" applyFont="1" applyFill="1" applyBorder="1" applyAlignment="1">
      <alignment horizontal="center" vertical="center" wrapText="1"/>
    </xf>
    <xf numFmtId="0" fontId="41" fillId="0" borderId="0" xfId="1" applyNumberFormat="1" applyFont="1" applyAlignment="1">
      <alignment horizontal="center" vertical="center" wrapText="1"/>
    </xf>
    <xf numFmtId="49" fontId="37" fillId="2" borderId="5" xfId="1" applyNumberFormat="1" applyFont="1" applyFill="1" applyBorder="1" applyAlignment="1">
      <alignment horizontal="center" vertical="center" wrapText="1"/>
    </xf>
    <xf numFmtId="0" fontId="37" fillId="0" borderId="0" xfId="1" applyNumberFormat="1" applyFont="1" applyFill="1" applyAlignment="1">
      <alignment horizontal="center" vertical="center" wrapText="1"/>
    </xf>
    <xf numFmtId="49" fontId="37" fillId="0" borderId="0" xfId="1" applyNumberFormat="1" applyFont="1" applyFill="1" applyAlignment="1">
      <alignment horizontal="center" vertical="center" wrapText="1"/>
    </xf>
    <xf numFmtId="0" fontId="39" fillId="0" borderId="5" xfId="1" applyNumberFormat="1" applyFont="1" applyFill="1" applyBorder="1" applyAlignment="1">
      <alignment horizontal="left" vertical="center" wrapText="1"/>
    </xf>
    <xf numFmtId="49" fontId="39" fillId="0" borderId="5" xfId="1" applyNumberFormat="1" applyFont="1" applyFill="1" applyBorder="1" applyAlignment="1">
      <alignment horizontal="center" vertical="center" wrapText="1"/>
    </xf>
    <xf numFmtId="0" fontId="38" fillId="6" borderId="5" xfId="1" applyNumberFormat="1" applyFont="1" applyFill="1" applyBorder="1" applyAlignment="1">
      <alignment horizontal="center" vertical="center" wrapText="1"/>
    </xf>
    <xf numFmtId="0" fontId="40" fillId="0" borderId="0" xfId="1" applyNumberFormat="1" applyFont="1" applyFill="1" applyAlignment="1">
      <alignment horizontal="center" vertical="center" wrapText="1"/>
    </xf>
    <xf numFmtId="0" fontId="39" fillId="5" borderId="5" xfId="1" applyNumberFormat="1" applyFont="1" applyFill="1" applyBorder="1" applyAlignment="1">
      <alignment horizontal="center" vertical="center" wrapText="1"/>
    </xf>
    <xf numFmtId="0" fontId="42" fillId="0" borderId="5" xfId="1" applyNumberFormat="1" applyFont="1" applyFill="1" applyBorder="1" applyAlignment="1">
      <alignment horizontal="left" vertical="center" wrapText="1"/>
    </xf>
    <xf numFmtId="0" fontId="39" fillId="0" borderId="0" xfId="1" applyNumberFormat="1" applyFont="1" applyFill="1" applyAlignment="1">
      <alignment horizontal="center" vertical="center" wrapText="1"/>
    </xf>
    <xf numFmtId="0" fontId="37" fillId="0" borderId="0" xfId="1" applyNumberFormat="1" applyFont="1" applyAlignment="1">
      <alignment horizontal="center" vertical="center" wrapText="1"/>
    </xf>
    <xf numFmtId="49" fontId="39" fillId="5" borderId="5" xfId="1" applyNumberFormat="1" applyFont="1" applyFill="1" applyBorder="1" applyAlignment="1">
      <alignment horizontal="center" vertical="center" wrapText="1"/>
    </xf>
    <xf numFmtId="0" fontId="37" fillId="5" borderId="5" xfId="1" applyNumberFormat="1" applyFont="1" applyFill="1" applyBorder="1" applyAlignment="1">
      <alignment horizontal="center" vertical="center" wrapText="1"/>
    </xf>
    <xf numFmtId="0" fontId="37" fillId="3" borderId="5" xfId="1" applyNumberFormat="1" applyFont="1" applyFill="1" applyBorder="1" applyAlignment="1">
      <alignment horizontal="left" vertical="center" wrapText="1"/>
    </xf>
    <xf numFmtId="0" fontId="37" fillId="3" borderId="5" xfId="1" applyNumberFormat="1" applyFont="1" applyFill="1" applyBorder="1" applyAlignment="1">
      <alignment horizontal="center" vertical="center" wrapText="1"/>
    </xf>
    <xf numFmtId="49" fontId="37" fillId="0" borderId="0" xfId="1" applyNumberFormat="1" applyFont="1" applyAlignment="1">
      <alignment horizontal="center" vertical="center" wrapText="1"/>
    </xf>
    <xf numFmtId="0" fontId="40" fillId="0" borderId="0" xfId="1" applyNumberFormat="1" applyFont="1" applyAlignment="1">
      <alignment horizontal="center" vertical="center" wrapText="1"/>
    </xf>
    <xf numFmtId="49" fontId="37" fillId="0" borderId="5" xfId="1" applyNumberFormat="1" applyFont="1" applyFill="1" applyBorder="1" applyAlignment="1">
      <alignment horizontal="center" vertical="center" wrapText="1"/>
    </xf>
    <xf numFmtId="0" fontId="39" fillId="0" borderId="5" xfId="1" applyNumberFormat="1" applyFont="1" applyBorder="1" applyAlignment="1">
      <alignment horizontal="center" vertical="center" wrapText="1"/>
    </xf>
    <xf numFmtId="0" fontId="42" fillId="0" borderId="5" xfId="1" applyNumberFormat="1" applyFont="1" applyBorder="1" applyAlignment="1">
      <alignment horizontal="left" vertical="center" wrapText="1"/>
    </xf>
    <xf numFmtId="0" fontId="38" fillId="0" borderId="0" xfId="1" applyNumberFormat="1" applyFont="1" applyFill="1" applyAlignment="1">
      <alignment horizontal="center" vertical="center" wrapText="1"/>
    </xf>
    <xf numFmtId="0" fontId="39" fillId="3" borderId="5" xfId="1" applyNumberFormat="1" applyFont="1" applyFill="1" applyBorder="1" applyAlignment="1">
      <alignment horizontal="center" vertical="center" wrapText="1"/>
    </xf>
    <xf numFmtId="0" fontId="37" fillId="9" borderId="5" xfId="1" applyNumberFormat="1" applyFont="1" applyFill="1" applyBorder="1" applyAlignment="1">
      <alignment horizontal="left" vertical="center" wrapText="1"/>
    </xf>
    <xf numFmtId="49" fontId="37" fillId="9" borderId="5" xfId="1" applyNumberFormat="1" applyFont="1" applyFill="1" applyBorder="1" applyAlignment="1">
      <alignment horizontal="center" vertical="center" wrapText="1"/>
    </xf>
    <xf numFmtId="0" fontId="37" fillId="9" borderId="5" xfId="1" applyNumberFormat="1" applyFont="1" applyFill="1" applyBorder="1" applyAlignment="1">
      <alignment horizontal="center" vertical="center" wrapText="1"/>
    </xf>
    <xf numFmtId="49" fontId="43" fillId="0" borderId="5" xfId="1" applyNumberFormat="1" applyFont="1" applyBorder="1" applyAlignment="1">
      <alignment horizontal="right" vertical="center" wrapText="1"/>
    </xf>
    <xf numFmtId="49" fontId="43" fillId="0" borderId="5" xfId="1" applyNumberFormat="1" applyFont="1" applyFill="1" applyBorder="1" applyAlignment="1">
      <alignment horizontal="center" vertical="center" wrapText="1"/>
    </xf>
    <xf numFmtId="49" fontId="44" fillId="0" borderId="5" xfId="1" applyNumberFormat="1" applyFont="1" applyFill="1" applyBorder="1" applyAlignment="1">
      <alignment horizontal="center" vertical="center" wrapText="1"/>
    </xf>
    <xf numFmtId="0" fontId="43" fillId="6" borderId="5" xfId="1" applyNumberFormat="1" applyFont="1" applyFill="1" applyBorder="1" applyAlignment="1">
      <alignment horizontal="center" vertical="center" wrapText="1"/>
    </xf>
    <xf numFmtId="0" fontId="43" fillId="0" borderId="5" xfId="1" applyNumberFormat="1" applyFont="1" applyFill="1" applyBorder="1" applyAlignment="1">
      <alignment horizontal="center" vertical="center" wrapText="1"/>
    </xf>
    <xf numFmtId="0" fontId="44" fillId="6" borderId="5" xfId="1" applyNumberFormat="1" applyFont="1" applyFill="1" applyBorder="1" applyAlignment="1">
      <alignment horizontal="center" vertical="center" wrapText="1"/>
    </xf>
    <xf numFmtId="0" fontId="43" fillId="5" borderId="5" xfId="1" applyNumberFormat="1" applyFont="1" applyFill="1" applyBorder="1" applyAlignment="1">
      <alignment horizontal="center" vertical="center" wrapText="1"/>
    </xf>
    <xf numFmtId="0" fontId="39" fillId="0" borderId="5" xfId="1" applyFont="1" applyBorder="1" applyAlignment="1">
      <alignment horizontal="left" vertical="center" wrapText="1"/>
    </xf>
    <xf numFmtId="0" fontId="44" fillId="0" borderId="5" xfId="1" applyNumberFormat="1" applyFont="1" applyFill="1" applyBorder="1" applyAlignment="1">
      <alignment horizontal="center" vertical="center" wrapText="1"/>
    </xf>
    <xf numFmtId="0" fontId="37" fillId="0" borderId="5" xfId="1" applyNumberFormat="1" applyFont="1" applyBorder="1" applyAlignment="1" applyProtection="1">
      <alignment horizontal="left" vertical="center" wrapText="1"/>
      <protection locked="0"/>
    </xf>
    <xf numFmtId="49" fontId="39" fillId="0" borderId="5" xfId="1" applyNumberFormat="1" applyFont="1" applyBorder="1" applyAlignment="1" applyProtection="1">
      <alignment horizontal="center" vertical="center" wrapText="1"/>
      <protection locked="0"/>
    </xf>
    <xf numFmtId="0" fontId="39" fillId="0" borderId="5" xfId="1" applyNumberFormat="1" applyFont="1" applyBorder="1" applyAlignment="1" applyProtection="1">
      <alignment horizontal="center" vertical="center" wrapText="1"/>
      <protection locked="0"/>
    </xf>
    <xf numFmtId="0" fontId="38" fillId="0" borderId="5" xfId="1" applyNumberFormat="1" applyFont="1" applyBorder="1" applyAlignment="1" applyProtection="1">
      <alignment horizontal="center" vertical="center" wrapText="1"/>
      <protection locked="0"/>
    </xf>
    <xf numFmtId="0" fontId="39" fillId="6" borderId="5" xfId="1" applyNumberFormat="1" applyFont="1" applyFill="1" applyBorder="1" applyAlignment="1" applyProtection="1">
      <alignment horizontal="center" vertical="center" wrapText="1"/>
      <protection locked="0"/>
    </xf>
    <xf numFmtId="0" fontId="37" fillId="6" borderId="5" xfId="1" applyNumberFormat="1" applyFont="1" applyFill="1" applyBorder="1" applyAlignment="1" applyProtection="1">
      <alignment horizontal="center" vertical="center" wrapText="1"/>
      <protection locked="0"/>
    </xf>
    <xf numFmtId="0" fontId="39" fillId="0" borderId="0" xfId="1" applyNumberFormat="1" applyFont="1" applyBorder="1" applyAlignment="1">
      <alignment horizontal="center" vertical="center" wrapText="1"/>
    </xf>
    <xf numFmtId="0" fontId="45" fillId="6" borderId="7" xfId="1" applyNumberFormat="1" applyFont="1" applyFill="1" applyBorder="1" applyAlignment="1" applyProtection="1">
      <alignment vertical="center" wrapText="1"/>
      <protection locked="0"/>
    </xf>
    <xf numFmtId="0" fontId="39" fillId="6" borderId="5" xfId="1" applyNumberFormat="1" applyFont="1" applyFill="1" applyBorder="1" applyAlignment="1">
      <alignment horizontal="left" vertical="center" wrapText="1"/>
    </xf>
    <xf numFmtId="0" fontId="39" fillId="6" borderId="7" xfId="1" applyNumberFormat="1" applyFont="1" applyFill="1" applyBorder="1" applyAlignment="1" applyProtection="1">
      <alignment horizontal="center" vertical="center" wrapText="1"/>
      <protection locked="0"/>
    </xf>
    <xf numFmtId="165" fontId="37" fillId="6" borderId="7" xfId="1" applyNumberFormat="1" applyFont="1" applyFill="1" applyBorder="1" applyAlignment="1" applyProtection="1">
      <alignment vertical="center" wrapText="1"/>
      <protection locked="0"/>
    </xf>
    <xf numFmtId="165" fontId="39" fillId="6" borderId="7" xfId="1" applyNumberFormat="1" applyFont="1" applyFill="1" applyBorder="1" applyAlignment="1" applyProtection="1">
      <alignment horizontal="center" vertical="center" wrapText="1"/>
      <protection locked="0"/>
    </xf>
    <xf numFmtId="0" fontId="36" fillId="5" borderId="2" xfId="0" applyFont="1" applyFill="1" applyBorder="1" applyAlignment="1">
      <alignment vertical="top"/>
    </xf>
    <xf numFmtId="0" fontId="36" fillId="5" borderId="16" xfId="0" applyFont="1" applyFill="1" applyBorder="1" applyAlignment="1">
      <alignment vertical="top"/>
    </xf>
    <xf numFmtId="0" fontId="3" fillId="0" borderId="4" xfId="0" applyFont="1" applyBorder="1" applyAlignment="1">
      <alignment horizontal="center" vertical="center" textRotation="90" shrinkToFit="1"/>
    </xf>
    <xf numFmtId="0" fontId="3" fillId="0" borderId="3" xfId="0" applyFont="1" applyBorder="1" applyAlignment="1">
      <alignment horizontal="center" vertical="center" textRotation="90" shrinkToFit="1"/>
    </xf>
    <xf numFmtId="0" fontId="16" fillId="8" borderId="4" xfId="0" applyFont="1" applyFill="1" applyBorder="1" applyAlignment="1">
      <alignment shrinkToFit="1"/>
    </xf>
    <xf numFmtId="0" fontId="16" fillId="8" borderId="3" xfId="0" applyFont="1" applyFill="1" applyBorder="1" applyAlignment="1">
      <alignment shrinkToFit="1"/>
    </xf>
    <xf numFmtId="0" fontId="16" fillId="8" borderId="20" xfId="0" applyFont="1" applyFill="1" applyBorder="1" applyAlignment="1">
      <alignment shrinkToFit="1"/>
    </xf>
    <xf numFmtId="0" fontId="15" fillId="8" borderId="3" xfId="0" applyFont="1" applyFill="1" applyBorder="1" applyAlignment="1">
      <alignment shrinkToFit="1"/>
    </xf>
    <xf numFmtId="0" fontId="15" fillId="8" borderId="4" xfId="0" applyFont="1" applyFill="1" applyBorder="1" applyAlignment="1">
      <alignment shrinkToFit="1"/>
    </xf>
    <xf numFmtId="0" fontId="16" fillId="8" borderId="5" xfId="0" applyFont="1" applyFill="1" applyBorder="1" applyAlignment="1">
      <alignment shrinkToFit="1"/>
    </xf>
    <xf numFmtId="0" fontId="15" fillId="8" borderId="5" xfId="0" applyFont="1" applyFill="1" applyBorder="1" applyAlignment="1">
      <alignment shrinkToFit="1"/>
    </xf>
    <xf numFmtId="0" fontId="15" fillId="8" borderId="15" xfId="0" applyFont="1" applyFill="1" applyBorder="1" applyAlignment="1">
      <alignment shrinkToFit="1"/>
    </xf>
    <xf numFmtId="0" fontId="8" fillId="5" borderId="0" xfId="1" applyNumberFormat="1" applyFont="1" applyFill="1" applyAlignment="1">
      <alignment horizontal="left" vertical="center" wrapText="1"/>
    </xf>
    <xf numFmtId="0" fontId="8" fillId="5" borderId="0" xfId="1" applyNumberFormat="1" applyFont="1" applyFill="1" applyAlignment="1">
      <alignment horizontal="center" vertical="center" wrapText="1"/>
    </xf>
    <xf numFmtId="49" fontId="39" fillId="0" borderId="7" xfId="1" applyNumberFormat="1" applyFont="1" applyBorder="1" applyAlignment="1" applyProtection="1">
      <alignment horizontal="center" vertical="center" wrapText="1"/>
      <protection locked="0"/>
    </xf>
    <xf numFmtId="164" fontId="37" fillId="2" borderId="7" xfId="1" applyNumberFormat="1" applyFont="1" applyFill="1" applyBorder="1" applyAlignment="1">
      <alignment horizontal="center" vertical="center" wrapText="1"/>
    </xf>
    <xf numFmtId="0" fontId="39" fillId="0" borderId="7" xfId="1" applyNumberFormat="1" applyFont="1" applyFill="1" applyBorder="1" applyAlignment="1">
      <alignment horizontal="center" vertical="center" wrapText="1"/>
    </xf>
    <xf numFmtId="0" fontId="37" fillId="0" borderId="7" xfId="1" applyNumberFormat="1" applyFont="1" applyFill="1" applyBorder="1" applyAlignment="1">
      <alignment horizontal="center" vertical="center" wrapText="1"/>
    </xf>
    <xf numFmtId="49" fontId="37" fillId="2" borderId="7" xfId="1" applyNumberFormat="1" applyFont="1" applyFill="1" applyBorder="1" applyAlignment="1">
      <alignment horizontal="center" vertical="center" wrapText="1"/>
    </xf>
    <xf numFmtId="49" fontId="39" fillId="0" borderId="7" xfId="1" applyNumberFormat="1" applyFont="1" applyFill="1" applyBorder="1" applyAlignment="1">
      <alignment horizontal="center" vertical="center" wrapText="1"/>
    </xf>
    <xf numFmtId="49" fontId="37" fillId="3" borderId="7" xfId="1" applyNumberFormat="1" applyFont="1" applyFill="1" applyBorder="1" applyAlignment="1">
      <alignment horizontal="center" vertical="center" wrapText="1"/>
    </xf>
    <xf numFmtId="0" fontId="37" fillId="3" borderId="7" xfId="1" applyNumberFormat="1" applyFont="1" applyFill="1" applyBorder="1" applyAlignment="1">
      <alignment horizontal="center" vertical="center" wrapText="1"/>
    </xf>
    <xf numFmtId="49" fontId="37" fillId="9" borderId="7" xfId="1" applyNumberFormat="1" applyFont="1" applyFill="1" applyBorder="1" applyAlignment="1">
      <alignment horizontal="center" vertical="center" wrapText="1"/>
    </xf>
    <xf numFmtId="49" fontId="43" fillId="0" borderId="7" xfId="1" applyNumberFormat="1" applyFont="1" applyFill="1" applyBorder="1" applyAlignment="1">
      <alignment horizontal="center" vertical="center" wrapText="1"/>
    </xf>
    <xf numFmtId="0" fontId="39" fillId="0" borderId="7" xfId="1" applyNumberFormat="1" applyFont="1" applyBorder="1" applyAlignment="1">
      <alignment horizontal="center" vertical="center" wrapText="1"/>
    </xf>
    <xf numFmtId="0" fontId="6" fillId="0" borderId="7" xfId="1" applyNumberFormat="1" applyFont="1" applyBorder="1" applyAlignment="1">
      <alignment horizontal="center" vertical="center" wrapText="1"/>
    </xf>
    <xf numFmtId="0" fontId="37" fillId="0" borderId="12" xfId="1" applyNumberFormat="1" applyFont="1" applyBorder="1" applyAlignment="1" applyProtection="1">
      <alignment horizontal="left" vertical="center" wrapText="1"/>
      <protection locked="0"/>
    </xf>
    <xf numFmtId="0" fontId="37" fillId="2" borderId="12" xfId="1" applyNumberFormat="1" applyFont="1" applyFill="1" applyBorder="1" applyAlignment="1">
      <alignment horizontal="left" vertical="center" wrapText="1"/>
    </xf>
    <xf numFmtId="0" fontId="39" fillId="0" borderId="12" xfId="1" applyNumberFormat="1" applyFont="1" applyBorder="1" applyAlignment="1">
      <alignment horizontal="left" vertical="center" wrapText="1"/>
    </xf>
    <xf numFmtId="0" fontId="39" fillId="0" borderId="12" xfId="1" applyNumberFormat="1" applyFont="1" applyFill="1" applyBorder="1" applyAlignment="1">
      <alignment horizontal="left" vertical="center" wrapText="1"/>
    </xf>
    <xf numFmtId="0" fontId="42" fillId="0" borderId="12" xfId="1" applyNumberFormat="1" applyFont="1" applyFill="1" applyBorder="1" applyAlignment="1">
      <alignment horizontal="left" vertical="center" wrapText="1"/>
    </xf>
    <xf numFmtId="0" fontId="37" fillId="3" borderId="12" xfId="1" applyNumberFormat="1" applyFont="1" applyFill="1" applyBorder="1" applyAlignment="1">
      <alignment horizontal="left" vertical="center" wrapText="1"/>
    </xf>
    <xf numFmtId="0" fontId="42" fillId="0" borderId="12" xfId="1" applyNumberFormat="1" applyFont="1" applyBorder="1" applyAlignment="1">
      <alignment horizontal="left" vertical="center" wrapText="1"/>
    </xf>
    <xf numFmtId="0" fontId="39" fillId="3" borderId="12" xfId="1" applyNumberFormat="1" applyFont="1" applyFill="1" applyBorder="1" applyAlignment="1">
      <alignment horizontal="right" vertical="center" wrapText="1"/>
    </xf>
    <xf numFmtId="0" fontId="37" fillId="9" borderId="12" xfId="1" applyNumberFormat="1" applyFont="1" applyFill="1" applyBorder="1" applyAlignment="1">
      <alignment horizontal="left" vertical="center" wrapText="1"/>
    </xf>
    <xf numFmtId="0" fontId="43" fillId="0" borderId="12" xfId="1" applyNumberFormat="1" applyFont="1" applyBorder="1" applyAlignment="1">
      <alignment horizontal="left" vertical="center" wrapText="1"/>
    </xf>
    <xf numFmtId="0" fontId="39" fillId="0" borderId="12" xfId="1" applyFont="1" applyBorder="1" applyAlignment="1">
      <alignment horizontal="left" vertical="center" wrapText="1"/>
    </xf>
    <xf numFmtId="49" fontId="37" fillId="6" borderId="7" xfId="1" applyNumberFormat="1" applyFont="1" applyFill="1" applyBorder="1" applyAlignment="1">
      <alignment horizontal="center" vertical="center" wrapText="1"/>
    </xf>
    <xf numFmtId="49" fontId="39" fillId="6" borderId="7" xfId="1" applyNumberFormat="1" applyFont="1" applyFill="1" applyBorder="1" applyAlignment="1" applyProtection="1">
      <alignment horizontal="center" vertical="center" wrapText="1"/>
      <protection locked="0"/>
    </xf>
    <xf numFmtId="0" fontId="6" fillId="6" borderId="7" xfId="1" applyNumberFormat="1" applyFont="1" applyFill="1" applyBorder="1" applyAlignment="1">
      <alignment horizontal="center" vertical="center" textRotation="90" wrapText="1"/>
    </xf>
    <xf numFmtId="1" fontId="38" fillId="6" borderId="7" xfId="1" applyNumberFormat="1" applyFont="1" applyFill="1" applyBorder="1" applyAlignment="1">
      <alignment horizontal="center" vertical="center" wrapText="1"/>
    </xf>
    <xf numFmtId="0" fontId="40" fillId="6" borderId="7" xfId="1" applyNumberFormat="1" applyFont="1" applyFill="1" applyBorder="1" applyAlignment="1">
      <alignment horizontal="center" vertical="center" wrapText="1"/>
    </xf>
    <xf numFmtId="49" fontId="40" fillId="6" borderId="7" xfId="1" applyNumberFormat="1" applyFont="1" applyFill="1" applyBorder="1" applyAlignment="1">
      <alignment horizontal="center" vertical="center" wrapText="1"/>
    </xf>
    <xf numFmtId="49" fontId="38" fillId="6" borderId="7" xfId="1" applyNumberFormat="1" applyFont="1" applyFill="1" applyBorder="1" applyAlignment="1">
      <alignment horizontal="center" vertical="center" wrapText="1"/>
    </xf>
    <xf numFmtId="49" fontId="39" fillId="6" borderId="7" xfId="1" applyNumberFormat="1" applyFont="1" applyFill="1" applyBorder="1" applyAlignment="1">
      <alignment horizontal="center" vertical="center" wrapText="1"/>
    </xf>
    <xf numFmtId="0" fontId="37" fillId="6" borderId="7" xfId="1" applyNumberFormat="1" applyFont="1" applyFill="1" applyBorder="1" applyAlignment="1">
      <alignment horizontal="center" vertical="center" wrapText="1"/>
    </xf>
    <xf numFmtId="0" fontId="38" fillId="6" borderId="7" xfId="1" applyNumberFormat="1" applyFont="1" applyFill="1" applyBorder="1" applyAlignment="1">
      <alignment horizontal="center" vertical="center" wrapText="1"/>
    </xf>
    <xf numFmtId="49" fontId="43" fillId="6" borderId="7" xfId="1" applyNumberFormat="1" applyFont="1" applyFill="1" applyBorder="1" applyAlignment="1">
      <alignment horizontal="center" vertical="center" wrapText="1"/>
    </xf>
    <xf numFmtId="0" fontId="39" fillId="6" borderId="7" xfId="1" applyNumberFormat="1" applyFont="1" applyFill="1" applyBorder="1" applyAlignment="1">
      <alignment horizontal="center" vertical="center" wrapText="1"/>
    </xf>
    <xf numFmtId="49" fontId="39" fillId="0" borderId="12" xfId="1" applyNumberFormat="1" applyFont="1" applyBorder="1" applyAlignment="1" applyProtection="1">
      <alignment horizontal="center" vertical="center" wrapText="1"/>
      <protection locked="0"/>
    </xf>
    <xf numFmtId="0" fontId="6" fillId="0" borderId="12" xfId="1" applyNumberFormat="1" applyFont="1" applyBorder="1" applyAlignment="1">
      <alignment horizontal="center" vertical="center" wrapText="1"/>
    </xf>
    <xf numFmtId="164" fontId="37" fillId="2" borderId="12" xfId="1" applyNumberFormat="1" applyFont="1" applyFill="1" applyBorder="1" applyAlignment="1">
      <alignment horizontal="center" vertical="center" wrapText="1"/>
    </xf>
    <xf numFmtId="0" fontId="39" fillId="0" borderId="12" xfId="1" applyNumberFormat="1" applyFont="1" applyFill="1" applyBorder="1" applyAlignment="1">
      <alignment horizontal="center" vertical="center" wrapText="1"/>
    </xf>
    <xf numFmtId="49" fontId="37" fillId="2" borderId="12" xfId="1" applyNumberFormat="1" applyFont="1" applyFill="1" applyBorder="1" applyAlignment="1">
      <alignment horizontal="center" vertical="center" wrapText="1"/>
    </xf>
    <xf numFmtId="49" fontId="39" fillId="0" borderId="12" xfId="1" applyNumberFormat="1" applyFont="1" applyFill="1" applyBorder="1" applyAlignment="1">
      <alignment horizontal="center" vertical="center" wrapText="1"/>
    </xf>
    <xf numFmtId="49" fontId="37" fillId="3" borderId="12" xfId="1" applyNumberFormat="1" applyFont="1" applyFill="1" applyBorder="1" applyAlignment="1">
      <alignment horizontal="center" vertical="center" wrapText="1"/>
    </xf>
    <xf numFmtId="0" fontId="37" fillId="3" borderId="12" xfId="1" applyNumberFormat="1" applyFont="1" applyFill="1" applyBorder="1" applyAlignment="1">
      <alignment horizontal="center" vertical="center" wrapText="1"/>
    </xf>
    <xf numFmtId="49" fontId="37" fillId="9" borderId="12" xfId="1" applyNumberFormat="1" applyFont="1" applyFill="1" applyBorder="1" applyAlignment="1">
      <alignment horizontal="center" vertical="center" wrapText="1"/>
    </xf>
    <xf numFmtId="49" fontId="43" fillId="0" borderId="12" xfId="1" applyNumberFormat="1" applyFont="1" applyFill="1" applyBorder="1" applyAlignment="1">
      <alignment horizontal="center" vertical="center" wrapText="1"/>
    </xf>
    <xf numFmtId="0" fontId="39" fillId="0" borderId="12" xfId="1" applyNumberFormat="1" applyFont="1" applyBorder="1" applyAlignment="1">
      <alignment horizontal="center" vertical="center" wrapText="1"/>
    </xf>
    <xf numFmtId="49" fontId="37" fillId="12" borderId="12" xfId="1" applyNumberFormat="1" applyFont="1" applyFill="1" applyBorder="1" applyAlignment="1">
      <alignment horizontal="center" vertical="center" wrapText="1"/>
    </xf>
    <xf numFmtId="0" fontId="6" fillId="6" borderId="4" xfId="1" applyNumberFormat="1" applyFont="1" applyFill="1" applyBorder="1" applyAlignment="1">
      <alignment horizontal="center" vertical="center" wrapText="1"/>
    </xf>
    <xf numFmtId="0" fontId="6" fillId="6" borderId="4" xfId="1" applyNumberFormat="1" applyFont="1" applyFill="1" applyBorder="1" applyAlignment="1">
      <alignment horizontal="center" vertical="center" textRotation="90" wrapText="1"/>
    </xf>
    <xf numFmtId="0" fontId="37" fillId="6" borderId="4" xfId="1" applyNumberFormat="1" applyFont="1" applyFill="1" applyBorder="1" applyAlignment="1">
      <alignment horizontal="center" vertical="center" wrapText="1"/>
    </xf>
    <xf numFmtId="0" fontId="39" fillId="6" borderId="4" xfId="1" applyNumberFormat="1" applyFont="1" applyFill="1" applyBorder="1" applyAlignment="1">
      <alignment horizontal="center" vertical="center" wrapText="1"/>
    </xf>
    <xf numFmtId="0" fontId="39" fillId="3" borderId="4" xfId="1" applyNumberFormat="1" applyFont="1" applyFill="1" applyBorder="1" applyAlignment="1">
      <alignment horizontal="center" vertical="center" wrapText="1"/>
    </xf>
    <xf numFmtId="0" fontId="43" fillId="6" borderId="4" xfId="1" applyNumberFormat="1" applyFont="1" applyFill="1" applyBorder="1" applyAlignment="1">
      <alignment horizontal="center" vertical="center" wrapText="1"/>
    </xf>
    <xf numFmtId="0" fontId="6" fillId="0" borderId="21" xfId="1" applyNumberFormat="1" applyFont="1" applyBorder="1" applyAlignment="1">
      <alignment horizontal="center" vertical="center" wrapText="1"/>
    </xf>
    <xf numFmtId="0" fontId="22" fillId="5" borderId="21" xfId="1" applyNumberFormat="1" applyFont="1" applyFill="1" applyBorder="1" applyAlignment="1">
      <alignment horizontal="center" vertical="center" wrapText="1"/>
    </xf>
    <xf numFmtId="0" fontId="6" fillId="5" borderId="21" xfId="1" applyNumberFormat="1" applyFont="1" applyFill="1" applyBorder="1" applyAlignment="1">
      <alignment horizontal="center" vertical="center" wrapText="1"/>
    </xf>
    <xf numFmtId="0" fontId="22" fillId="6" borderId="21" xfId="1" applyNumberFormat="1" applyFont="1" applyFill="1" applyBorder="1" applyAlignment="1">
      <alignment horizontal="center" vertical="center" wrapText="1"/>
    </xf>
    <xf numFmtId="0" fontId="6" fillId="5" borderId="21" xfId="1" applyNumberFormat="1" applyFont="1" applyFill="1" applyBorder="1" applyAlignment="1">
      <alignment horizontal="center" vertical="top" wrapText="1"/>
    </xf>
    <xf numFmtId="0" fontId="37" fillId="2" borderId="21" xfId="1" applyNumberFormat="1" applyFont="1" applyFill="1" applyBorder="1" applyAlignment="1">
      <alignment horizontal="center" vertical="center" wrapText="1"/>
    </xf>
    <xf numFmtId="0" fontId="39" fillId="0" borderId="21" xfId="1" applyNumberFormat="1" applyFont="1" applyFill="1" applyBorder="1" applyAlignment="1">
      <alignment horizontal="center" vertical="center" wrapText="1"/>
    </xf>
    <xf numFmtId="0" fontId="37" fillId="3" borderId="21" xfId="1" applyNumberFormat="1" applyFont="1" applyFill="1" applyBorder="1" applyAlignment="1">
      <alignment horizontal="center" vertical="center" wrapText="1"/>
    </xf>
    <xf numFmtId="0" fontId="39" fillId="5" borderId="21" xfId="1" applyNumberFormat="1" applyFont="1" applyFill="1" applyBorder="1" applyAlignment="1">
      <alignment horizontal="center" vertical="center" wrapText="1"/>
    </xf>
    <xf numFmtId="0" fontId="37" fillId="9" borderId="21" xfId="1" applyNumberFormat="1" applyFont="1" applyFill="1" applyBorder="1" applyAlignment="1">
      <alignment horizontal="center" vertical="center" wrapText="1"/>
    </xf>
    <xf numFmtId="0" fontId="43" fillId="0" borderId="21" xfId="1" applyNumberFormat="1" applyFont="1" applyFill="1" applyBorder="1" applyAlignment="1">
      <alignment horizontal="center" vertical="center" wrapText="1"/>
    </xf>
    <xf numFmtId="0" fontId="38" fillId="0" borderId="21" xfId="1" applyNumberFormat="1" applyFont="1" applyBorder="1" applyAlignment="1" applyProtection="1">
      <alignment horizontal="center" vertical="center" wrapText="1"/>
      <protection locked="0"/>
    </xf>
    <xf numFmtId="0" fontId="37" fillId="6" borderId="6" xfId="1" applyNumberFormat="1" applyFont="1" applyFill="1" applyBorder="1" applyAlignment="1" applyProtection="1">
      <alignment vertical="center" wrapText="1"/>
      <protection locked="0"/>
    </xf>
    <xf numFmtId="0" fontId="39" fillId="6" borderId="8" xfId="1" applyNumberFormat="1" applyFont="1" applyFill="1" applyBorder="1" applyAlignment="1" applyProtection="1">
      <alignment horizontal="left" vertical="center" wrapText="1"/>
      <protection locked="0"/>
    </xf>
    <xf numFmtId="0" fontId="39" fillId="0" borderId="8" xfId="1" applyNumberFormat="1" applyFont="1" applyBorder="1" applyAlignment="1" applyProtection="1">
      <alignment horizontal="center" vertical="center" wrapText="1"/>
      <protection locked="0"/>
    </xf>
    <xf numFmtId="0" fontId="37" fillId="0" borderId="18" xfId="1" applyNumberFormat="1" applyFont="1" applyBorder="1" applyAlignment="1" applyProtection="1">
      <alignment horizontal="left" vertical="center" wrapText="1"/>
      <protection locked="0"/>
    </xf>
    <xf numFmtId="0" fontId="37" fillId="0" borderId="14" xfId="1" applyNumberFormat="1" applyFont="1" applyBorder="1" applyAlignment="1" applyProtection="1">
      <alignment horizontal="left" vertical="center" wrapText="1"/>
      <protection locked="0"/>
    </xf>
    <xf numFmtId="49" fontId="39" fillId="0" borderId="31" xfId="1" applyNumberFormat="1" applyFont="1" applyBorder="1" applyAlignment="1" applyProtection="1">
      <alignment horizontal="center" vertical="center" wrapText="1"/>
      <protection locked="0"/>
    </xf>
    <xf numFmtId="49" fontId="39" fillId="0" borderId="18" xfId="1" applyNumberFormat="1" applyFont="1" applyBorder="1" applyAlignment="1" applyProtection="1">
      <alignment horizontal="center" vertical="center" wrapText="1"/>
      <protection locked="0"/>
    </xf>
    <xf numFmtId="49" fontId="39" fillId="0" borderId="14" xfId="1" applyNumberFormat="1" applyFont="1" applyBorder="1" applyAlignment="1" applyProtection="1">
      <alignment horizontal="center" vertical="center" wrapText="1"/>
      <protection locked="0"/>
    </xf>
    <xf numFmtId="49" fontId="39" fillId="6" borderId="31" xfId="1" applyNumberFormat="1" applyFont="1" applyFill="1" applyBorder="1" applyAlignment="1" applyProtection="1">
      <alignment horizontal="center" vertical="center" wrapText="1"/>
      <protection locked="0"/>
    </xf>
    <xf numFmtId="0" fontId="39" fillId="0" borderId="18" xfId="1" applyNumberFormat="1" applyFont="1" applyBorder="1" applyAlignment="1" applyProtection="1">
      <alignment horizontal="center" vertical="center" wrapText="1"/>
      <protection locked="0"/>
    </xf>
    <xf numFmtId="0" fontId="39" fillId="0" borderId="18" xfId="1" applyNumberFormat="1" applyFont="1" applyFill="1" applyBorder="1" applyAlignment="1">
      <alignment horizontal="center" vertical="center" wrapText="1"/>
    </xf>
    <xf numFmtId="0" fontId="39" fillId="6" borderId="32" xfId="1" applyNumberFormat="1" applyFont="1" applyFill="1" applyBorder="1" applyAlignment="1" applyProtection="1">
      <alignment horizontal="center" vertical="center" wrapText="1"/>
      <protection locked="0"/>
    </xf>
    <xf numFmtId="0" fontId="39" fillId="0" borderId="22" xfId="1" applyNumberFormat="1" applyFont="1" applyBorder="1" applyAlignment="1" applyProtection="1">
      <alignment horizontal="center" vertical="center" wrapText="1"/>
      <protection locked="0"/>
    </xf>
    <xf numFmtId="0" fontId="39" fillId="6" borderId="18" xfId="1" applyNumberFormat="1" applyFont="1" applyFill="1" applyBorder="1" applyAlignment="1" applyProtection="1">
      <alignment horizontal="center" vertical="center" wrapText="1"/>
      <protection locked="0"/>
    </xf>
    <xf numFmtId="0" fontId="37" fillId="6" borderId="18" xfId="1" applyNumberFormat="1" applyFont="1" applyFill="1" applyBorder="1" applyAlignment="1">
      <alignment horizontal="center" vertical="center" wrapText="1"/>
    </xf>
    <xf numFmtId="0" fontId="37" fillId="6" borderId="18" xfId="1" applyNumberFormat="1" applyFont="1" applyFill="1" applyBorder="1" applyAlignment="1" applyProtection="1">
      <alignment horizontal="center" vertical="center" wrapText="1"/>
      <protection locked="0"/>
    </xf>
    <xf numFmtId="0" fontId="6" fillId="6" borderId="7" xfId="1" applyNumberFormat="1" applyFont="1" applyFill="1" applyBorder="1" applyAlignment="1">
      <alignment horizontal="center" vertical="center" wrapText="1"/>
    </xf>
    <xf numFmtId="1" fontId="37" fillId="3" borderId="5" xfId="1" applyNumberFormat="1" applyFont="1" applyFill="1" applyBorder="1" applyAlignment="1">
      <alignment horizontal="center" vertical="center" wrapText="1"/>
    </xf>
    <xf numFmtId="1" fontId="37" fillId="3" borderId="21" xfId="1" applyNumberFormat="1" applyFont="1" applyFill="1" applyBorder="1" applyAlignment="1">
      <alignment horizontal="center" vertical="center" wrapText="1"/>
    </xf>
    <xf numFmtId="0" fontId="44" fillId="3" borderId="5" xfId="1" applyNumberFormat="1" applyFont="1" applyFill="1" applyBorder="1" applyAlignment="1">
      <alignment horizontal="center" vertical="center" wrapText="1"/>
    </xf>
    <xf numFmtId="0" fontId="37" fillId="3" borderId="7" xfId="1" applyNumberFormat="1" applyFont="1" applyFill="1" applyBorder="1" applyAlignment="1">
      <alignment horizontal="left" vertical="center" wrapText="1"/>
    </xf>
    <xf numFmtId="49" fontId="39" fillId="11" borderId="12" xfId="1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shrinkToFit="1"/>
    </xf>
    <xf numFmtId="0" fontId="3" fillId="0" borderId="20" xfId="0" applyFont="1" applyBorder="1" applyAlignment="1">
      <alignment shrinkToFit="1"/>
    </xf>
    <xf numFmtId="0" fontId="16" fillId="7" borderId="20" xfId="0" applyFont="1" applyFill="1" applyBorder="1" applyAlignment="1">
      <alignment shrinkToFit="1"/>
    </xf>
    <xf numFmtId="0" fontId="0" fillId="5" borderId="0" xfId="0" applyFill="1"/>
    <xf numFmtId="0" fontId="0" fillId="5" borderId="33" xfId="0" applyFill="1" applyBorder="1"/>
    <xf numFmtId="0" fontId="3" fillId="0" borderId="7" xfId="0" applyFont="1" applyBorder="1" applyAlignment="1">
      <alignment horizontal="center" vertical="center" textRotation="90" shrinkToFit="1"/>
    </xf>
    <xf numFmtId="0" fontId="3" fillId="0" borderId="34" xfId="0" applyFont="1" applyBorder="1" applyAlignment="1">
      <alignment horizontal="center" vertical="center" textRotation="90" shrinkToFit="1"/>
    </xf>
    <xf numFmtId="0" fontId="3" fillId="0" borderId="34" xfId="0" applyFont="1" applyBorder="1" applyAlignment="1">
      <alignment horizontal="center" textRotation="255" shrinkToFit="1"/>
    </xf>
    <xf numFmtId="0" fontId="37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37" fillId="5" borderId="30" xfId="1" applyNumberFormat="1" applyFont="1" applyFill="1" applyBorder="1" applyAlignment="1" applyProtection="1">
      <alignment horizontal="center" vertical="center" wrapText="1"/>
      <protection locked="0"/>
    </xf>
    <xf numFmtId="0" fontId="39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39" fillId="5" borderId="30" xfId="1" applyNumberFormat="1" applyFont="1" applyFill="1" applyBorder="1" applyAlignment="1" applyProtection="1">
      <alignment horizontal="center" vertical="center" wrapText="1"/>
      <protection locked="0"/>
    </xf>
    <xf numFmtId="0" fontId="39" fillId="3" borderId="5" xfId="1" applyNumberFormat="1" applyFont="1" applyFill="1" applyBorder="1" applyAlignment="1">
      <alignment horizontal="right" vertical="center" wrapText="1"/>
    </xf>
    <xf numFmtId="0" fontId="39" fillId="3" borderId="12" xfId="1" applyNumberFormat="1" applyFont="1" applyFill="1" applyBorder="1" applyAlignment="1">
      <alignment horizontal="right" vertical="center" wrapText="1"/>
    </xf>
    <xf numFmtId="0" fontId="42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42" fillId="5" borderId="30" xfId="1" applyNumberFormat="1" applyFont="1" applyFill="1" applyBorder="1" applyAlignment="1" applyProtection="1">
      <alignment horizontal="center" vertical="center" wrapText="1"/>
      <protection locked="0"/>
    </xf>
    <xf numFmtId="0" fontId="37" fillId="3" borderId="7" xfId="1" applyNumberFormat="1" applyFont="1" applyFill="1" applyBorder="1" applyAlignment="1">
      <alignment horizontal="left" vertical="center" wrapText="1"/>
    </xf>
    <xf numFmtId="0" fontId="37" fillId="3" borderId="5" xfId="1" applyNumberFormat="1" applyFont="1" applyFill="1" applyBorder="1" applyAlignment="1">
      <alignment horizontal="left" vertical="center" wrapText="1"/>
    </xf>
    <xf numFmtId="0" fontId="5" fillId="5" borderId="0" xfId="1" applyNumberFormat="1" applyFont="1" applyFill="1" applyAlignment="1">
      <alignment horizontal="right" vertical="top" wrapText="1"/>
    </xf>
    <xf numFmtId="0" fontId="10" fillId="5" borderId="0" xfId="1" applyFont="1" applyFill="1" applyBorder="1" applyAlignment="1">
      <alignment horizontal="center" vertical="center" wrapText="1"/>
    </xf>
    <xf numFmtId="0" fontId="21" fillId="5" borderId="2" xfId="1" applyNumberFormat="1" applyFont="1" applyFill="1" applyBorder="1" applyAlignment="1">
      <alignment horizontal="center" vertical="center" wrapText="1"/>
    </xf>
    <xf numFmtId="0" fontId="37" fillId="3" borderId="12" xfId="1" applyNumberFormat="1" applyFont="1" applyFill="1" applyBorder="1" applyAlignment="1">
      <alignment horizontal="left" vertical="center" wrapText="1"/>
    </xf>
    <xf numFmtId="0" fontId="6" fillId="0" borderId="5" xfId="1" applyNumberFormat="1" applyFont="1" applyBorder="1" applyAlignment="1">
      <alignment horizontal="center" vertical="center" wrapText="1"/>
    </xf>
    <xf numFmtId="0" fontId="6" fillId="0" borderId="21" xfId="1" applyNumberFormat="1" applyFont="1" applyBorder="1" applyAlignment="1">
      <alignment horizontal="center" vertical="center" wrapText="1"/>
    </xf>
    <xf numFmtId="0" fontId="6" fillId="0" borderId="12" xfId="1" applyNumberFormat="1" applyFont="1" applyBorder="1" applyAlignment="1">
      <alignment horizontal="center" vertical="center" wrapText="1"/>
    </xf>
    <xf numFmtId="0" fontId="6" fillId="0" borderId="5" xfId="1" applyNumberFormat="1" applyFont="1" applyBorder="1" applyAlignment="1">
      <alignment horizontal="center" vertical="center" textRotation="90" wrapText="1"/>
    </xf>
    <xf numFmtId="0" fontId="24" fillId="0" borderId="5" xfId="1" applyNumberFormat="1" applyFont="1" applyBorder="1" applyAlignment="1">
      <alignment horizontal="center" vertical="center" textRotation="90" wrapText="1"/>
    </xf>
    <xf numFmtId="165" fontId="39" fillId="0" borderId="5" xfId="1" applyNumberFormat="1" applyFont="1" applyBorder="1" applyAlignment="1" applyProtection="1">
      <alignment horizontal="center" vertical="center" wrapText="1"/>
      <protection locked="0"/>
    </xf>
    <xf numFmtId="165" fontId="39" fillId="0" borderId="12" xfId="1" applyNumberFormat="1" applyFont="1" applyBorder="1" applyAlignment="1" applyProtection="1">
      <alignment horizontal="center" vertical="center" wrapText="1"/>
      <protection locked="0"/>
    </xf>
    <xf numFmtId="165" fontId="39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39" fillId="0" borderId="5" xfId="1" applyNumberFormat="1" applyFont="1" applyBorder="1" applyAlignment="1" applyProtection="1">
      <alignment horizontal="left" vertical="center" wrapText="1"/>
      <protection locked="0"/>
    </xf>
    <xf numFmtId="0" fontId="39" fillId="5" borderId="0" xfId="1" applyNumberFormat="1" applyFont="1" applyFill="1" applyBorder="1" applyAlignment="1" applyProtection="1">
      <alignment horizontal="left" vertical="center" wrapText="1"/>
      <protection locked="0"/>
    </xf>
    <xf numFmtId="0" fontId="39" fillId="5" borderId="0" xfId="1" applyNumberFormat="1" applyFont="1" applyFill="1" applyBorder="1" applyAlignment="1">
      <alignment horizontal="center" vertical="center" wrapText="1"/>
    </xf>
    <xf numFmtId="0" fontId="39" fillId="5" borderId="30" xfId="1" applyNumberFormat="1" applyFont="1" applyFill="1" applyBorder="1" applyAlignment="1">
      <alignment horizontal="center" vertical="center" wrapText="1"/>
    </xf>
    <xf numFmtId="0" fontId="39" fillId="0" borderId="5" xfId="1" applyNumberFormat="1" applyFont="1" applyBorder="1" applyAlignment="1">
      <alignment horizontal="left" vertical="center" wrapText="1"/>
    </xf>
    <xf numFmtId="0" fontId="39" fillId="0" borderId="8" xfId="1" applyNumberFormat="1" applyFont="1" applyBorder="1" applyAlignment="1" applyProtection="1">
      <alignment horizontal="left" vertical="center" wrapText="1"/>
      <protection locked="0"/>
    </xf>
    <xf numFmtId="0" fontId="39" fillId="0" borderId="8" xfId="1" applyNumberFormat="1" applyFont="1" applyBorder="1" applyAlignment="1">
      <alignment horizontal="center" vertical="center" textRotation="90" wrapText="1"/>
    </xf>
    <xf numFmtId="0" fontId="39" fillId="0" borderId="5" xfId="1" applyNumberFormat="1" applyFont="1" applyBorder="1" applyAlignment="1">
      <alignment horizontal="center" vertical="center" textRotation="90" wrapText="1"/>
    </xf>
    <xf numFmtId="0" fontId="6" fillId="0" borderId="7" xfId="1" applyNumberFormat="1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textRotation="90" shrinkToFit="1"/>
    </xf>
    <xf numFmtId="0" fontId="3" fillId="0" borderId="18" xfId="0" applyFont="1" applyBorder="1" applyAlignment="1">
      <alignment horizontal="center" textRotation="90" shrinkToFit="1"/>
    </xf>
    <xf numFmtId="0" fontId="3" fillId="0" borderId="10" xfId="0" applyFont="1" applyBorder="1" applyAlignment="1">
      <alignment horizontal="center" textRotation="90" shrinkToFit="1"/>
    </xf>
    <xf numFmtId="0" fontId="3" fillId="0" borderId="14" xfId="0" applyFont="1" applyBorder="1" applyAlignment="1">
      <alignment horizontal="center" textRotation="90" shrinkToFit="1"/>
    </xf>
    <xf numFmtId="0" fontId="19" fillId="0" borderId="4" xfId="0" applyFont="1" applyFill="1" applyBorder="1" applyAlignment="1">
      <alignment horizontal="center" shrinkToFit="1"/>
    </xf>
    <xf numFmtId="0" fontId="19" fillId="0" borderId="7" xfId="0" applyFont="1" applyFill="1" applyBorder="1" applyAlignment="1">
      <alignment horizontal="center" shrinkToFit="1"/>
    </xf>
    <xf numFmtId="0" fontId="19" fillId="0" borderId="3" xfId="0" applyFont="1" applyFill="1" applyBorder="1" applyAlignment="1">
      <alignment horizontal="center" shrinkToFit="1"/>
    </xf>
    <xf numFmtId="0" fontId="3" fillId="0" borderId="9" xfId="0" applyFont="1" applyBorder="1" applyAlignment="1">
      <alignment horizontal="center" textRotation="90" shrinkToFit="1"/>
    </xf>
    <xf numFmtId="0" fontId="3" fillId="0" borderId="22" xfId="0" applyFont="1" applyBorder="1" applyAlignment="1">
      <alignment horizontal="center" textRotation="90" shrinkToFit="1"/>
    </xf>
    <xf numFmtId="0" fontId="14" fillId="0" borderId="24" xfId="0" applyFont="1" applyBorder="1" applyAlignment="1">
      <alignment horizontal="center" shrinkToFit="1"/>
    </xf>
    <xf numFmtId="0" fontId="14" fillId="0" borderId="13" xfId="0" applyFont="1" applyBorder="1" applyAlignment="1">
      <alignment horizontal="center" shrinkToFit="1"/>
    </xf>
    <xf numFmtId="0" fontId="26" fillId="0" borderId="25" xfId="0" applyFont="1" applyBorder="1" applyAlignment="1">
      <alignment horizontal="center" vertical="center" textRotation="90" wrapText="1"/>
    </xf>
    <xf numFmtId="0" fontId="26" fillId="0" borderId="26" xfId="0" applyFont="1" applyBorder="1" applyAlignment="1">
      <alignment horizontal="center" vertical="center" textRotation="90" wrapText="1"/>
    </xf>
    <xf numFmtId="0" fontId="26" fillId="0" borderId="29" xfId="0" applyFont="1" applyBorder="1" applyAlignment="1">
      <alignment horizontal="center" vertical="center" wrapText="1"/>
    </xf>
    <xf numFmtId="0" fontId="26" fillId="0" borderId="27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FF99"/>
      <color rgb="FF1B6D6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154782</xdr:colOff>
      <xdr:row>0</xdr:row>
      <xdr:rowOff>257177</xdr:rowOff>
    </xdr:from>
    <xdr:to>
      <xdr:col>1</xdr:col>
      <xdr:colOff>59978</xdr:colOff>
      <xdr:row>3</xdr:row>
      <xdr:rowOff>152401</xdr:rowOff>
    </xdr:to>
    <xdr:pic>
      <xdr:nvPicPr>
        <xdr:cNvPr id="6" name="Рисунок 5" descr="Логоти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782" y="257177"/>
          <a:ext cx="571946" cy="5810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33"/>
  <sheetViews>
    <sheetView topLeftCell="A85" zoomScale="160" zoomScaleNormal="160" workbookViewId="0">
      <selection activeCell="H129" sqref="H129:J129"/>
    </sheetView>
  </sheetViews>
  <sheetFormatPr defaultRowHeight="11.25" x14ac:dyDescent="0.25"/>
  <cols>
    <col min="1" max="1" width="10" style="61" customWidth="1"/>
    <col min="2" max="2" width="47.7109375" style="51" customWidth="1"/>
    <col min="3" max="10" width="3" style="51" customWidth="1"/>
    <col min="11" max="11" width="5.42578125" style="59" hidden="1" customWidth="1"/>
    <col min="12" max="12" width="4.85546875" style="51" customWidth="1"/>
    <col min="13" max="13" width="4.28515625" style="51" customWidth="1"/>
    <col min="14" max="14" width="4.85546875" style="51" customWidth="1"/>
    <col min="15" max="15" width="4.5703125" style="51" customWidth="1"/>
    <col min="16" max="16" width="4.42578125" style="51" customWidth="1"/>
    <col min="17" max="17" width="4.5703125" style="51" customWidth="1"/>
    <col min="18" max="18" width="3.42578125" style="59" hidden="1" customWidth="1"/>
    <col min="19" max="19" width="3.7109375" style="51" customWidth="1"/>
    <col min="20" max="20" width="3.42578125" style="59" hidden="1" customWidth="1"/>
    <col min="21" max="21" width="3.7109375" style="51" customWidth="1"/>
    <col min="22" max="22" width="3.42578125" style="60" hidden="1" customWidth="1"/>
    <col min="23" max="23" width="3.7109375" style="51" customWidth="1"/>
    <col min="24" max="24" width="3.42578125" style="60" hidden="1" customWidth="1"/>
    <col min="25" max="25" width="3.5703125" style="51" customWidth="1"/>
    <col min="26" max="26" width="3.42578125" style="60" hidden="1" customWidth="1"/>
    <col min="27" max="27" width="3.5703125" style="51" customWidth="1"/>
    <col min="28" max="28" width="3.42578125" style="60" hidden="1" customWidth="1"/>
    <col min="29" max="29" width="3.5703125" style="51" customWidth="1"/>
    <col min="30" max="30" width="3.42578125" style="60" hidden="1" customWidth="1"/>
    <col min="31" max="31" width="3.7109375" style="51" customWidth="1"/>
    <col min="32" max="32" width="3.42578125" style="59" hidden="1" customWidth="1"/>
    <col min="33" max="33" width="3.85546875" style="51" customWidth="1"/>
    <col min="34" max="36" width="9.140625" style="51"/>
    <col min="37" max="37" width="14.85546875" style="51" customWidth="1"/>
    <col min="38" max="265" width="9.140625" style="51"/>
    <col min="266" max="266" width="10" style="51" customWidth="1"/>
    <col min="267" max="267" width="34.28515625" style="51" customWidth="1"/>
    <col min="268" max="268" width="11.7109375" style="51" customWidth="1"/>
    <col min="269" max="269" width="5.5703125" style="51" customWidth="1"/>
    <col min="270" max="270" width="7.28515625" style="51" customWidth="1"/>
    <col min="271" max="275" width="6.28515625" style="51" customWidth="1"/>
    <col min="276" max="276" width="3" style="51" customWidth="1"/>
    <col min="277" max="277" width="5.7109375" style="51" customWidth="1"/>
    <col min="278" max="278" width="3" style="51" customWidth="1"/>
    <col min="279" max="279" width="5.7109375" style="51" customWidth="1"/>
    <col min="280" max="280" width="4.42578125" style="51" customWidth="1"/>
    <col min="281" max="281" width="5.7109375" style="51" customWidth="1"/>
    <col min="282" max="282" width="3" style="51" customWidth="1"/>
    <col min="283" max="287" width="5.7109375" style="51" customWidth="1"/>
    <col min="288" max="288" width="15.5703125" style="51" customWidth="1"/>
    <col min="289" max="289" width="14.5703125" style="51" customWidth="1"/>
    <col min="290" max="521" width="9.140625" style="51"/>
    <col min="522" max="522" width="10" style="51" customWidth="1"/>
    <col min="523" max="523" width="34.28515625" style="51" customWidth="1"/>
    <col min="524" max="524" width="11.7109375" style="51" customWidth="1"/>
    <col min="525" max="525" width="5.5703125" style="51" customWidth="1"/>
    <col min="526" max="526" width="7.28515625" style="51" customWidth="1"/>
    <col min="527" max="531" width="6.28515625" style="51" customWidth="1"/>
    <col min="532" max="532" width="3" style="51" customWidth="1"/>
    <col min="533" max="533" width="5.7109375" style="51" customWidth="1"/>
    <col min="534" max="534" width="3" style="51" customWidth="1"/>
    <col min="535" max="535" width="5.7109375" style="51" customWidth="1"/>
    <col min="536" max="536" width="4.42578125" style="51" customWidth="1"/>
    <col min="537" max="537" width="5.7109375" style="51" customWidth="1"/>
    <col min="538" max="538" width="3" style="51" customWidth="1"/>
    <col min="539" max="543" width="5.7109375" style="51" customWidth="1"/>
    <col min="544" max="544" width="15.5703125" style="51" customWidth="1"/>
    <col min="545" max="545" width="14.5703125" style="51" customWidth="1"/>
    <col min="546" max="777" width="9.140625" style="51"/>
    <col min="778" max="778" width="10" style="51" customWidth="1"/>
    <col min="779" max="779" width="34.28515625" style="51" customWidth="1"/>
    <col min="780" max="780" width="11.7109375" style="51" customWidth="1"/>
    <col min="781" max="781" width="5.5703125" style="51" customWidth="1"/>
    <col min="782" max="782" width="7.28515625" style="51" customWidth="1"/>
    <col min="783" max="787" width="6.28515625" style="51" customWidth="1"/>
    <col min="788" max="788" width="3" style="51" customWidth="1"/>
    <col min="789" max="789" width="5.7109375" style="51" customWidth="1"/>
    <col min="790" max="790" width="3" style="51" customWidth="1"/>
    <col min="791" max="791" width="5.7109375" style="51" customWidth="1"/>
    <col min="792" max="792" width="4.42578125" style="51" customWidth="1"/>
    <col min="793" max="793" width="5.7109375" style="51" customWidth="1"/>
    <col min="794" max="794" width="3" style="51" customWidth="1"/>
    <col min="795" max="799" width="5.7109375" style="51" customWidth="1"/>
    <col min="800" max="800" width="15.5703125" style="51" customWidth="1"/>
    <col min="801" max="801" width="14.5703125" style="51" customWidth="1"/>
    <col min="802" max="1033" width="9.140625" style="51"/>
    <col min="1034" max="1034" width="10" style="51" customWidth="1"/>
    <col min="1035" max="1035" width="34.28515625" style="51" customWidth="1"/>
    <col min="1036" max="1036" width="11.7109375" style="51" customWidth="1"/>
    <col min="1037" max="1037" width="5.5703125" style="51" customWidth="1"/>
    <col min="1038" max="1038" width="7.28515625" style="51" customWidth="1"/>
    <col min="1039" max="1043" width="6.28515625" style="51" customWidth="1"/>
    <col min="1044" max="1044" width="3" style="51" customWidth="1"/>
    <col min="1045" max="1045" width="5.7109375" style="51" customWidth="1"/>
    <col min="1046" max="1046" width="3" style="51" customWidth="1"/>
    <col min="1047" max="1047" width="5.7109375" style="51" customWidth="1"/>
    <col min="1048" max="1048" width="4.42578125" style="51" customWidth="1"/>
    <col min="1049" max="1049" width="5.7109375" style="51" customWidth="1"/>
    <col min="1050" max="1050" width="3" style="51" customWidth="1"/>
    <col min="1051" max="1055" width="5.7109375" style="51" customWidth="1"/>
    <col min="1056" max="1056" width="15.5703125" style="51" customWidth="1"/>
    <col min="1057" max="1057" width="14.5703125" style="51" customWidth="1"/>
    <col min="1058" max="1289" width="9.140625" style="51"/>
    <col min="1290" max="1290" width="10" style="51" customWidth="1"/>
    <col min="1291" max="1291" width="34.28515625" style="51" customWidth="1"/>
    <col min="1292" max="1292" width="11.7109375" style="51" customWidth="1"/>
    <col min="1293" max="1293" width="5.5703125" style="51" customWidth="1"/>
    <col min="1294" max="1294" width="7.28515625" style="51" customWidth="1"/>
    <col min="1295" max="1299" width="6.28515625" style="51" customWidth="1"/>
    <col min="1300" max="1300" width="3" style="51" customWidth="1"/>
    <col min="1301" max="1301" width="5.7109375" style="51" customWidth="1"/>
    <col min="1302" max="1302" width="3" style="51" customWidth="1"/>
    <col min="1303" max="1303" width="5.7109375" style="51" customWidth="1"/>
    <col min="1304" max="1304" width="4.42578125" style="51" customWidth="1"/>
    <col min="1305" max="1305" width="5.7109375" style="51" customWidth="1"/>
    <col min="1306" max="1306" width="3" style="51" customWidth="1"/>
    <col min="1307" max="1311" width="5.7109375" style="51" customWidth="1"/>
    <col min="1312" max="1312" width="15.5703125" style="51" customWidth="1"/>
    <col min="1313" max="1313" width="14.5703125" style="51" customWidth="1"/>
    <col min="1314" max="1545" width="9.140625" style="51"/>
    <col min="1546" max="1546" width="10" style="51" customWidth="1"/>
    <col min="1547" max="1547" width="34.28515625" style="51" customWidth="1"/>
    <col min="1548" max="1548" width="11.7109375" style="51" customWidth="1"/>
    <col min="1549" max="1549" width="5.5703125" style="51" customWidth="1"/>
    <col min="1550" max="1550" width="7.28515625" style="51" customWidth="1"/>
    <col min="1551" max="1555" width="6.28515625" style="51" customWidth="1"/>
    <col min="1556" max="1556" width="3" style="51" customWidth="1"/>
    <col min="1557" max="1557" width="5.7109375" style="51" customWidth="1"/>
    <col min="1558" max="1558" width="3" style="51" customWidth="1"/>
    <col min="1559" max="1559" width="5.7109375" style="51" customWidth="1"/>
    <col min="1560" max="1560" width="4.42578125" style="51" customWidth="1"/>
    <col min="1561" max="1561" width="5.7109375" style="51" customWidth="1"/>
    <col min="1562" max="1562" width="3" style="51" customWidth="1"/>
    <col min="1563" max="1567" width="5.7109375" style="51" customWidth="1"/>
    <col min="1568" max="1568" width="15.5703125" style="51" customWidth="1"/>
    <col min="1569" max="1569" width="14.5703125" style="51" customWidth="1"/>
    <col min="1570" max="1801" width="9.140625" style="51"/>
    <col min="1802" max="1802" width="10" style="51" customWidth="1"/>
    <col min="1803" max="1803" width="34.28515625" style="51" customWidth="1"/>
    <col min="1804" max="1804" width="11.7109375" style="51" customWidth="1"/>
    <col min="1805" max="1805" width="5.5703125" style="51" customWidth="1"/>
    <col min="1806" max="1806" width="7.28515625" style="51" customWidth="1"/>
    <col min="1807" max="1811" width="6.28515625" style="51" customWidth="1"/>
    <col min="1812" max="1812" width="3" style="51" customWidth="1"/>
    <col min="1813" max="1813" width="5.7109375" style="51" customWidth="1"/>
    <col min="1814" max="1814" width="3" style="51" customWidth="1"/>
    <col min="1815" max="1815" width="5.7109375" style="51" customWidth="1"/>
    <col min="1816" max="1816" width="4.42578125" style="51" customWidth="1"/>
    <col min="1817" max="1817" width="5.7109375" style="51" customWidth="1"/>
    <col min="1818" max="1818" width="3" style="51" customWidth="1"/>
    <col min="1819" max="1823" width="5.7109375" style="51" customWidth="1"/>
    <col min="1824" max="1824" width="15.5703125" style="51" customWidth="1"/>
    <col min="1825" max="1825" width="14.5703125" style="51" customWidth="1"/>
    <col min="1826" max="2057" width="9.140625" style="51"/>
    <col min="2058" max="2058" width="10" style="51" customWidth="1"/>
    <col min="2059" max="2059" width="34.28515625" style="51" customWidth="1"/>
    <col min="2060" max="2060" width="11.7109375" style="51" customWidth="1"/>
    <col min="2061" max="2061" width="5.5703125" style="51" customWidth="1"/>
    <col min="2062" max="2062" width="7.28515625" style="51" customWidth="1"/>
    <col min="2063" max="2067" width="6.28515625" style="51" customWidth="1"/>
    <col min="2068" max="2068" width="3" style="51" customWidth="1"/>
    <col min="2069" max="2069" width="5.7109375" style="51" customWidth="1"/>
    <col min="2070" max="2070" width="3" style="51" customWidth="1"/>
    <col min="2071" max="2071" width="5.7109375" style="51" customWidth="1"/>
    <col min="2072" max="2072" width="4.42578125" style="51" customWidth="1"/>
    <col min="2073" max="2073" width="5.7109375" style="51" customWidth="1"/>
    <col min="2074" max="2074" width="3" style="51" customWidth="1"/>
    <col min="2075" max="2079" width="5.7109375" style="51" customWidth="1"/>
    <col min="2080" max="2080" width="15.5703125" style="51" customWidth="1"/>
    <col min="2081" max="2081" width="14.5703125" style="51" customWidth="1"/>
    <col min="2082" max="2313" width="9.140625" style="51"/>
    <col min="2314" max="2314" width="10" style="51" customWidth="1"/>
    <col min="2315" max="2315" width="34.28515625" style="51" customWidth="1"/>
    <col min="2316" max="2316" width="11.7109375" style="51" customWidth="1"/>
    <col min="2317" max="2317" width="5.5703125" style="51" customWidth="1"/>
    <col min="2318" max="2318" width="7.28515625" style="51" customWidth="1"/>
    <col min="2319" max="2323" width="6.28515625" style="51" customWidth="1"/>
    <col min="2324" max="2324" width="3" style="51" customWidth="1"/>
    <col min="2325" max="2325" width="5.7109375" style="51" customWidth="1"/>
    <col min="2326" max="2326" width="3" style="51" customWidth="1"/>
    <col min="2327" max="2327" width="5.7109375" style="51" customWidth="1"/>
    <col min="2328" max="2328" width="4.42578125" style="51" customWidth="1"/>
    <col min="2329" max="2329" width="5.7109375" style="51" customWidth="1"/>
    <col min="2330" max="2330" width="3" style="51" customWidth="1"/>
    <col min="2331" max="2335" width="5.7109375" style="51" customWidth="1"/>
    <col min="2336" max="2336" width="15.5703125" style="51" customWidth="1"/>
    <col min="2337" max="2337" width="14.5703125" style="51" customWidth="1"/>
    <col min="2338" max="2569" width="9.140625" style="51"/>
    <col min="2570" max="2570" width="10" style="51" customWidth="1"/>
    <col min="2571" max="2571" width="34.28515625" style="51" customWidth="1"/>
    <col min="2572" max="2572" width="11.7109375" style="51" customWidth="1"/>
    <col min="2573" max="2573" width="5.5703125" style="51" customWidth="1"/>
    <col min="2574" max="2574" width="7.28515625" style="51" customWidth="1"/>
    <col min="2575" max="2579" width="6.28515625" style="51" customWidth="1"/>
    <col min="2580" max="2580" width="3" style="51" customWidth="1"/>
    <col min="2581" max="2581" width="5.7109375" style="51" customWidth="1"/>
    <col min="2582" max="2582" width="3" style="51" customWidth="1"/>
    <col min="2583" max="2583" width="5.7109375" style="51" customWidth="1"/>
    <col min="2584" max="2584" width="4.42578125" style="51" customWidth="1"/>
    <col min="2585" max="2585" width="5.7109375" style="51" customWidth="1"/>
    <col min="2586" max="2586" width="3" style="51" customWidth="1"/>
    <col min="2587" max="2591" width="5.7109375" style="51" customWidth="1"/>
    <col min="2592" max="2592" width="15.5703125" style="51" customWidth="1"/>
    <col min="2593" max="2593" width="14.5703125" style="51" customWidth="1"/>
    <col min="2594" max="2825" width="9.140625" style="51"/>
    <col min="2826" max="2826" width="10" style="51" customWidth="1"/>
    <col min="2827" max="2827" width="34.28515625" style="51" customWidth="1"/>
    <col min="2828" max="2828" width="11.7109375" style="51" customWidth="1"/>
    <col min="2829" max="2829" width="5.5703125" style="51" customWidth="1"/>
    <col min="2830" max="2830" width="7.28515625" style="51" customWidth="1"/>
    <col min="2831" max="2835" width="6.28515625" style="51" customWidth="1"/>
    <col min="2836" max="2836" width="3" style="51" customWidth="1"/>
    <col min="2837" max="2837" width="5.7109375" style="51" customWidth="1"/>
    <col min="2838" max="2838" width="3" style="51" customWidth="1"/>
    <col min="2839" max="2839" width="5.7109375" style="51" customWidth="1"/>
    <col min="2840" max="2840" width="4.42578125" style="51" customWidth="1"/>
    <col min="2841" max="2841" width="5.7109375" style="51" customWidth="1"/>
    <col min="2842" max="2842" width="3" style="51" customWidth="1"/>
    <col min="2843" max="2847" width="5.7109375" style="51" customWidth="1"/>
    <col min="2848" max="2848" width="15.5703125" style="51" customWidth="1"/>
    <col min="2849" max="2849" width="14.5703125" style="51" customWidth="1"/>
    <col min="2850" max="3081" width="9.140625" style="51"/>
    <col min="3082" max="3082" width="10" style="51" customWidth="1"/>
    <col min="3083" max="3083" width="34.28515625" style="51" customWidth="1"/>
    <col min="3084" max="3084" width="11.7109375" style="51" customWidth="1"/>
    <col min="3085" max="3085" width="5.5703125" style="51" customWidth="1"/>
    <col min="3086" max="3086" width="7.28515625" style="51" customWidth="1"/>
    <col min="3087" max="3091" width="6.28515625" style="51" customWidth="1"/>
    <col min="3092" max="3092" width="3" style="51" customWidth="1"/>
    <col min="3093" max="3093" width="5.7109375" style="51" customWidth="1"/>
    <col min="3094" max="3094" width="3" style="51" customWidth="1"/>
    <col min="3095" max="3095" width="5.7109375" style="51" customWidth="1"/>
    <col min="3096" max="3096" width="4.42578125" style="51" customWidth="1"/>
    <col min="3097" max="3097" width="5.7109375" style="51" customWidth="1"/>
    <col min="3098" max="3098" width="3" style="51" customWidth="1"/>
    <col min="3099" max="3103" width="5.7109375" style="51" customWidth="1"/>
    <col min="3104" max="3104" width="15.5703125" style="51" customWidth="1"/>
    <col min="3105" max="3105" width="14.5703125" style="51" customWidth="1"/>
    <col min="3106" max="3337" width="9.140625" style="51"/>
    <col min="3338" max="3338" width="10" style="51" customWidth="1"/>
    <col min="3339" max="3339" width="34.28515625" style="51" customWidth="1"/>
    <col min="3340" max="3340" width="11.7109375" style="51" customWidth="1"/>
    <col min="3341" max="3341" width="5.5703125" style="51" customWidth="1"/>
    <col min="3342" max="3342" width="7.28515625" style="51" customWidth="1"/>
    <col min="3343" max="3347" width="6.28515625" style="51" customWidth="1"/>
    <col min="3348" max="3348" width="3" style="51" customWidth="1"/>
    <col min="3349" max="3349" width="5.7109375" style="51" customWidth="1"/>
    <col min="3350" max="3350" width="3" style="51" customWidth="1"/>
    <col min="3351" max="3351" width="5.7109375" style="51" customWidth="1"/>
    <col min="3352" max="3352" width="4.42578125" style="51" customWidth="1"/>
    <col min="3353" max="3353" width="5.7109375" style="51" customWidth="1"/>
    <col min="3354" max="3354" width="3" style="51" customWidth="1"/>
    <col min="3355" max="3359" width="5.7109375" style="51" customWidth="1"/>
    <col min="3360" max="3360" width="15.5703125" style="51" customWidth="1"/>
    <col min="3361" max="3361" width="14.5703125" style="51" customWidth="1"/>
    <col min="3362" max="3593" width="9.140625" style="51"/>
    <col min="3594" max="3594" width="10" style="51" customWidth="1"/>
    <col min="3595" max="3595" width="34.28515625" style="51" customWidth="1"/>
    <col min="3596" max="3596" width="11.7109375" style="51" customWidth="1"/>
    <col min="3597" max="3597" width="5.5703125" style="51" customWidth="1"/>
    <col min="3598" max="3598" width="7.28515625" style="51" customWidth="1"/>
    <col min="3599" max="3603" width="6.28515625" style="51" customWidth="1"/>
    <col min="3604" max="3604" width="3" style="51" customWidth="1"/>
    <col min="3605" max="3605" width="5.7109375" style="51" customWidth="1"/>
    <col min="3606" max="3606" width="3" style="51" customWidth="1"/>
    <col min="3607" max="3607" width="5.7109375" style="51" customWidth="1"/>
    <col min="3608" max="3608" width="4.42578125" style="51" customWidth="1"/>
    <col min="3609" max="3609" width="5.7109375" style="51" customWidth="1"/>
    <col min="3610" max="3610" width="3" style="51" customWidth="1"/>
    <col min="3611" max="3615" width="5.7109375" style="51" customWidth="1"/>
    <col min="3616" max="3616" width="15.5703125" style="51" customWidth="1"/>
    <col min="3617" max="3617" width="14.5703125" style="51" customWidth="1"/>
    <col min="3618" max="3849" width="9.140625" style="51"/>
    <col min="3850" max="3850" width="10" style="51" customWidth="1"/>
    <col min="3851" max="3851" width="34.28515625" style="51" customWidth="1"/>
    <col min="3852" max="3852" width="11.7109375" style="51" customWidth="1"/>
    <col min="3853" max="3853" width="5.5703125" style="51" customWidth="1"/>
    <col min="3854" max="3854" width="7.28515625" style="51" customWidth="1"/>
    <col min="3855" max="3859" width="6.28515625" style="51" customWidth="1"/>
    <col min="3860" max="3860" width="3" style="51" customWidth="1"/>
    <col min="3861" max="3861" width="5.7109375" style="51" customWidth="1"/>
    <col min="3862" max="3862" width="3" style="51" customWidth="1"/>
    <col min="3863" max="3863" width="5.7109375" style="51" customWidth="1"/>
    <col min="3864" max="3864" width="4.42578125" style="51" customWidth="1"/>
    <col min="3865" max="3865" width="5.7109375" style="51" customWidth="1"/>
    <col min="3866" max="3866" width="3" style="51" customWidth="1"/>
    <col min="3867" max="3871" width="5.7109375" style="51" customWidth="1"/>
    <col min="3872" max="3872" width="15.5703125" style="51" customWidth="1"/>
    <col min="3873" max="3873" width="14.5703125" style="51" customWidth="1"/>
    <col min="3874" max="4105" width="9.140625" style="51"/>
    <col min="4106" max="4106" width="10" style="51" customWidth="1"/>
    <col min="4107" max="4107" width="34.28515625" style="51" customWidth="1"/>
    <col min="4108" max="4108" width="11.7109375" style="51" customWidth="1"/>
    <col min="4109" max="4109" width="5.5703125" style="51" customWidth="1"/>
    <col min="4110" max="4110" width="7.28515625" style="51" customWidth="1"/>
    <col min="4111" max="4115" width="6.28515625" style="51" customWidth="1"/>
    <col min="4116" max="4116" width="3" style="51" customWidth="1"/>
    <col min="4117" max="4117" width="5.7109375" style="51" customWidth="1"/>
    <col min="4118" max="4118" width="3" style="51" customWidth="1"/>
    <col min="4119" max="4119" width="5.7109375" style="51" customWidth="1"/>
    <col min="4120" max="4120" width="4.42578125" style="51" customWidth="1"/>
    <col min="4121" max="4121" width="5.7109375" style="51" customWidth="1"/>
    <col min="4122" max="4122" width="3" style="51" customWidth="1"/>
    <col min="4123" max="4127" width="5.7109375" style="51" customWidth="1"/>
    <col min="4128" max="4128" width="15.5703125" style="51" customWidth="1"/>
    <col min="4129" max="4129" width="14.5703125" style="51" customWidth="1"/>
    <col min="4130" max="4361" width="9.140625" style="51"/>
    <col min="4362" max="4362" width="10" style="51" customWidth="1"/>
    <col min="4363" max="4363" width="34.28515625" style="51" customWidth="1"/>
    <col min="4364" max="4364" width="11.7109375" style="51" customWidth="1"/>
    <col min="4365" max="4365" width="5.5703125" style="51" customWidth="1"/>
    <col min="4366" max="4366" width="7.28515625" style="51" customWidth="1"/>
    <col min="4367" max="4371" width="6.28515625" style="51" customWidth="1"/>
    <col min="4372" max="4372" width="3" style="51" customWidth="1"/>
    <col min="4373" max="4373" width="5.7109375" style="51" customWidth="1"/>
    <col min="4374" max="4374" width="3" style="51" customWidth="1"/>
    <col min="4375" max="4375" width="5.7109375" style="51" customWidth="1"/>
    <col min="4376" max="4376" width="4.42578125" style="51" customWidth="1"/>
    <col min="4377" max="4377" width="5.7109375" style="51" customWidth="1"/>
    <col min="4378" max="4378" width="3" style="51" customWidth="1"/>
    <col min="4379" max="4383" width="5.7109375" style="51" customWidth="1"/>
    <col min="4384" max="4384" width="15.5703125" style="51" customWidth="1"/>
    <col min="4385" max="4385" width="14.5703125" style="51" customWidth="1"/>
    <col min="4386" max="4617" width="9.140625" style="51"/>
    <col min="4618" max="4618" width="10" style="51" customWidth="1"/>
    <col min="4619" max="4619" width="34.28515625" style="51" customWidth="1"/>
    <col min="4620" max="4620" width="11.7109375" style="51" customWidth="1"/>
    <col min="4621" max="4621" width="5.5703125" style="51" customWidth="1"/>
    <col min="4622" max="4622" width="7.28515625" style="51" customWidth="1"/>
    <col min="4623" max="4627" width="6.28515625" style="51" customWidth="1"/>
    <col min="4628" max="4628" width="3" style="51" customWidth="1"/>
    <col min="4629" max="4629" width="5.7109375" style="51" customWidth="1"/>
    <col min="4630" max="4630" width="3" style="51" customWidth="1"/>
    <col min="4631" max="4631" width="5.7109375" style="51" customWidth="1"/>
    <col min="4632" max="4632" width="4.42578125" style="51" customWidth="1"/>
    <col min="4633" max="4633" width="5.7109375" style="51" customWidth="1"/>
    <col min="4634" max="4634" width="3" style="51" customWidth="1"/>
    <col min="4635" max="4639" width="5.7109375" style="51" customWidth="1"/>
    <col min="4640" max="4640" width="15.5703125" style="51" customWidth="1"/>
    <col min="4641" max="4641" width="14.5703125" style="51" customWidth="1"/>
    <col min="4642" max="4873" width="9.140625" style="51"/>
    <col min="4874" max="4874" width="10" style="51" customWidth="1"/>
    <col min="4875" max="4875" width="34.28515625" style="51" customWidth="1"/>
    <col min="4876" max="4876" width="11.7109375" style="51" customWidth="1"/>
    <col min="4877" max="4877" width="5.5703125" style="51" customWidth="1"/>
    <col min="4878" max="4878" width="7.28515625" style="51" customWidth="1"/>
    <col min="4879" max="4883" width="6.28515625" style="51" customWidth="1"/>
    <col min="4884" max="4884" width="3" style="51" customWidth="1"/>
    <col min="4885" max="4885" width="5.7109375" style="51" customWidth="1"/>
    <col min="4886" max="4886" width="3" style="51" customWidth="1"/>
    <col min="4887" max="4887" width="5.7109375" style="51" customWidth="1"/>
    <col min="4888" max="4888" width="4.42578125" style="51" customWidth="1"/>
    <col min="4889" max="4889" width="5.7109375" style="51" customWidth="1"/>
    <col min="4890" max="4890" width="3" style="51" customWidth="1"/>
    <col min="4891" max="4895" width="5.7109375" style="51" customWidth="1"/>
    <col min="4896" max="4896" width="15.5703125" style="51" customWidth="1"/>
    <col min="4897" max="4897" width="14.5703125" style="51" customWidth="1"/>
    <col min="4898" max="5129" width="9.140625" style="51"/>
    <col min="5130" max="5130" width="10" style="51" customWidth="1"/>
    <col min="5131" max="5131" width="34.28515625" style="51" customWidth="1"/>
    <col min="5132" max="5132" width="11.7109375" style="51" customWidth="1"/>
    <col min="5133" max="5133" width="5.5703125" style="51" customWidth="1"/>
    <col min="5134" max="5134" width="7.28515625" style="51" customWidth="1"/>
    <col min="5135" max="5139" width="6.28515625" style="51" customWidth="1"/>
    <col min="5140" max="5140" width="3" style="51" customWidth="1"/>
    <col min="5141" max="5141" width="5.7109375" style="51" customWidth="1"/>
    <col min="5142" max="5142" width="3" style="51" customWidth="1"/>
    <col min="5143" max="5143" width="5.7109375" style="51" customWidth="1"/>
    <col min="5144" max="5144" width="4.42578125" style="51" customWidth="1"/>
    <col min="5145" max="5145" width="5.7109375" style="51" customWidth="1"/>
    <col min="5146" max="5146" width="3" style="51" customWidth="1"/>
    <col min="5147" max="5151" width="5.7109375" style="51" customWidth="1"/>
    <col min="5152" max="5152" width="15.5703125" style="51" customWidth="1"/>
    <col min="5153" max="5153" width="14.5703125" style="51" customWidth="1"/>
    <col min="5154" max="5385" width="9.140625" style="51"/>
    <col min="5386" max="5386" width="10" style="51" customWidth="1"/>
    <col min="5387" max="5387" width="34.28515625" style="51" customWidth="1"/>
    <col min="5388" max="5388" width="11.7109375" style="51" customWidth="1"/>
    <col min="5389" max="5389" width="5.5703125" style="51" customWidth="1"/>
    <col min="5390" max="5390" width="7.28515625" style="51" customWidth="1"/>
    <col min="5391" max="5395" width="6.28515625" style="51" customWidth="1"/>
    <col min="5396" max="5396" width="3" style="51" customWidth="1"/>
    <col min="5397" max="5397" width="5.7109375" style="51" customWidth="1"/>
    <col min="5398" max="5398" width="3" style="51" customWidth="1"/>
    <col min="5399" max="5399" width="5.7109375" style="51" customWidth="1"/>
    <col min="5400" max="5400" width="4.42578125" style="51" customWidth="1"/>
    <col min="5401" max="5401" width="5.7109375" style="51" customWidth="1"/>
    <col min="5402" max="5402" width="3" style="51" customWidth="1"/>
    <col min="5403" max="5407" width="5.7109375" style="51" customWidth="1"/>
    <col min="5408" max="5408" width="15.5703125" style="51" customWidth="1"/>
    <col min="5409" max="5409" width="14.5703125" style="51" customWidth="1"/>
    <col min="5410" max="5641" width="9.140625" style="51"/>
    <col min="5642" max="5642" width="10" style="51" customWidth="1"/>
    <col min="5643" max="5643" width="34.28515625" style="51" customWidth="1"/>
    <col min="5644" max="5644" width="11.7109375" style="51" customWidth="1"/>
    <col min="5645" max="5645" width="5.5703125" style="51" customWidth="1"/>
    <col min="5646" max="5646" width="7.28515625" style="51" customWidth="1"/>
    <col min="5647" max="5651" width="6.28515625" style="51" customWidth="1"/>
    <col min="5652" max="5652" width="3" style="51" customWidth="1"/>
    <col min="5653" max="5653" width="5.7109375" style="51" customWidth="1"/>
    <col min="5654" max="5654" width="3" style="51" customWidth="1"/>
    <col min="5655" max="5655" width="5.7109375" style="51" customWidth="1"/>
    <col min="5656" max="5656" width="4.42578125" style="51" customWidth="1"/>
    <col min="5657" max="5657" width="5.7109375" style="51" customWidth="1"/>
    <col min="5658" max="5658" width="3" style="51" customWidth="1"/>
    <col min="5659" max="5663" width="5.7109375" style="51" customWidth="1"/>
    <col min="5664" max="5664" width="15.5703125" style="51" customWidth="1"/>
    <col min="5665" max="5665" width="14.5703125" style="51" customWidth="1"/>
    <col min="5666" max="5897" width="9.140625" style="51"/>
    <col min="5898" max="5898" width="10" style="51" customWidth="1"/>
    <col min="5899" max="5899" width="34.28515625" style="51" customWidth="1"/>
    <col min="5900" max="5900" width="11.7109375" style="51" customWidth="1"/>
    <col min="5901" max="5901" width="5.5703125" style="51" customWidth="1"/>
    <col min="5902" max="5902" width="7.28515625" style="51" customWidth="1"/>
    <col min="5903" max="5907" width="6.28515625" style="51" customWidth="1"/>
    <col min="5908" max="5908" width="3" style="51" customWidth="1"/>
    <col min="5909" max="5909" width="5.7109375" style="51" customWidth="1"/>
    <col min="5910" max="5910" width="3" style="51" customWidth="1"/>
    <col min="5911" max="5911" width="5.7109375" style="51" customWidth="1"/>
    <col min="5912" max="5912" width="4.42578125" style="51" customWidth="1"/>
    <col min="5913" max="5913" width="5.7109375" style="51" customWidth="1"/>
    <col min="5914" max="5914" width="3" style="51" customWidth="1"/>
    <col min="5915" max="5919" width="5.7109375" style="51" customWidth="1"/>
    <col min="5920" max="5920" width="15.5703125" style="51" customWidth="1"/>
    <col min="5921" max="5921" width="14.5703125" style="51" customWidth="1"/>
    <col min="5922" max="6153" width="9.140625" style="51"/>
    <col min="6154" max="6154" width="10" style="51" customWidth="1"/>
    <col min="6155" max="6155" width="34.28515625" style="51" customWidth="1"/>
    <col min="6156" max="6156" width="11.7109375" style="51" customWidth="1"/>
    <col min="6157" max="6157" width="5.5703125" style="51" customWidth="1"/>
    <col min="6158" max="6158" width="7.28515625" style="51" customWidth="1"/>
    <col min="6159" max="6163" width="6.28515625" style="51" customWidth="1"/>
    <col min="6164" max="6164" width="3" style="51" customWidth="1"/>
    <col min="6165" max="6165" width="5.7109375" style="51" customWidth="1"/>
    <col min="6166" max="6166" width="3" style="51" customWidth="1"/>
    <col min="6167" max="6167" width="5.7109375" style="51" customWidth="1"/>
    <col min="6168" max="6168" width="4.42578125" style="51" customWidth="1"/>
    <col min="6169" max="6169" width="5.7109375" style="51" customWidth="1"/>
    <col min="6170" max="6170" width="3" style="51" customWidth="1"/>
    <col min="6171" max="6175" width="5.7109375" style="51" customWidth="1"/>
    <col min="6176" max="6176" width="15.5703125" style="51" customWidth="1"/>
    <col min="6177" max="6177" width="14.5703125" style="51" customWidth="1"/>
    <col min="6178" max="6409" width="9.140625" style="51"/>
    <col min="6410" max="6410" width="10" style="51" customWidth="1"/>
    <col min="6411" max="6411" width="34.28515625" style="51" customWidth="1"/>
    <col min="6412" max="6412" width="11.7109375" style="51" customWidth="1"/>
    <col min="6413" max="6413" width="5.5703125" style="51" customWidth="1"/>
    <col min="6414" max="6414" width="7.28515625" style="51" customWidth="1"/>
    <col min="6415" max="6419" width="6.28515625" style="51" customWidth="1"/>
    <col min="6420" max="6420" width="3" style="51" customWidth="1"/>
    <col min="6421" max="6421" width="5.7109375" style="51" customWidth="1"/>
    <col min="6422" max="6422" width="3" style="51" customWidth="1"/>
    <col min="6423" max="6423" width="5.7109375" style="51" customWidth="1"/>
    <col min="6424" max="6424" width="4.42578125" style="51" customWidth="1"/>
    <col min="6425" max="6425" width="5.7109375" style="51" customWidth="1"/>
    <col min="6426" max="6426" width="3" style="51" customWidth="1"/>
    <col min="6427" max="6431" width="5.7109375" style="51" customWidth="1"/>
    <col min="6432" max="6432" width="15.5703125" style="51" customWidth="1"/>
    <col min="6433" max="6433" width="14.5703125" style="51" customWidth="1"/>
    <col min="6434" max="6665" width="9.140625" style="51"/>
    <col min="6666" max="6666" width="10" style="51" customWidth="1"/>
    <col min="6667" max="6667" width="34.28515625" style="51" customWidth="1"/>
    <col min="6668" max="6668" width="11.7109375" style="51" customWidth="1"/>
    <col min="6669" max="6669" width="5.5703125" style="51" customWidth="1"/>
    <col min="6670" max="6670" width="7.28515625" style="51" customWidth="1"/>
    <col min="6671" max="6675" width="6.28515625" style="51" customWidth="1"/>
    <col min="6676" max="6676" width="3" style="51" customWidth="1"/>
    <col min="6677" max="6677" width="5.7109375" style="51" customWidth="1"/>
    <col min="6678" max="6678" width="3" style="51" customWidth="1"/>
    <col min="6679" max="6679" width="5.7109375" style="51" customWidth="1"/>
    <col min="6680" max="6680" width="4.42578125" style="51" customWidth="1"/>
    <col min="6681" max="6681" width="5.7109375" style="51" customWidth="1"/>
    <col min="6682" max="6682" width="3" style="51" customWidth="1"/>
    <col min="6683" max="6687" width="5.7109375" style="51" customWidth="1"/>
    <col min="6688" max="6688" width="15.5703125" style="51" customWidth="1"/>
    <col min="6689" max="6689" width="14.5703125" style="51" customWidth="1"/>
    <col min="6690" max="6921" width="9.140625" style="51"/>
    <col min="6922" max="6922" width="10" style="51" customWidth="1"/>
    <col min="6923" max="6923" width="34.28515625" style="51" customWidth="1"/>
    <col min="6924" max="6924" width="11.7109375" style="51" customWidth="1"/>
    <col min="6925" max="6925" width="5.5703125" style="51" customWidth="1"/>
    <col min="6926" max="6926" width="7.28515625" style="51" customWidth="1"/>
    <col min="6927" max="6931" width="6.28515625" style="51" customWidth="1"/>
    <col min="6932" max="6932" width="3" style="51" customWidth="1"/>
    <col min="6933" max="6933" width="5.7109375" style="51" customWidth="1"/>
    <col min="6934" max="6934" width="3" style="51" customWidth="1"/>
    <col min="6935" max="6935" width="5.7109375" style="51" customWidth="1"/>
    <col min="6936" max="6936" width="4.42578125" style="51" customWidth="1"/>
    <col min="6937" max="6937" width="5.7109375" style="51" customWidth="1"/>
    <col min="6938" max="6938" width="3" style="51" customWidth="1"/>
    <col min="6939" max="6943" width="5.7109375" style="51" customWidth="1"/>
    <col min="6944" max="6944" width="15.5703125" style="51" customWidth="1"/>
    <col min="6945" max="6945" width="14.5703125" style="51" customWidth="1"/>
    <col min="6946" max="7177" width="9.140625" style="51"/>
    <col min="7178" max="7178" width="10" style="51" customWidth="1"/>
    <col min="7179" max="7179" width="34.28515625" style="51" customWidth="1"/>
    <col min="7180" max="7180" width="11.7109375" style="51" customWidth="1"/>
    <col min="7181" max="7181" width="5.5703125" style="51" customWidth="1"/>
    <col min="7182" max="7182" width="7.28515625" style="51" customWidth="1"/>
    <col min="7183" max="7187" width="6.28515625" style="51" customWidth="1"/>
    <col min="7188" max="7188" width="3" style="51" customWidth="1"/>
    <col min="7189" max="7189" width="5.7109375" style="51" customWidth="1"/>
    <col min="7190" max="7190" width="3" style="51" customWidth="1"/>
    <col min="7191" max="7191" width="5.7109375" style="51" customWidth="1"/>
    <col min="7192" max="7192" width="4.42578125" style="51" customWidth="1"/>
    <col min="7193" max="7193" width="5.7109375" style="51" customWidth="1"/>
    <col min="7194" max="7194" width="3" style="51" customWidth="1"/>
    <col min="7195" max="7199" width="5.7109375" style="51" customWidth="1"/>
    <col min="7200" max="7200" width="15.5703125" style="51" customWidth="1"/>
    <col min="7201" max="7201" width="14.5703125" style="51" customWidth="1"/>
    <col min="7202" max="7433" width="9.140625" style="51"/>
    <col min="7434" max="7434" width="10" style="51" customWidth="1"/>
    <col min="7435" max="7435" width="34.28515625" style="51" customWidth="1"/>
    <col min="7436" max="7436" width="11.7109375" style="51" customWidth="1"/>
    <col min="7437" max="7437" width="5.5703125" style="51" customWidth="1"/>
    <col min="7438" max="7438" width="7.28515625" style="51" customWidth="1"/>
    <col min="7439" max="7443" width="6.28515625" style="51" customWidth="1"/>
    <col min="7444" max="7444" width="3" style="51" customWidth="1"/>
    <col min="7445" max="7445" width="5.7109375" style="51" customWidth="1"/>
    <col min="7446" max="7446" width="3" style="51" customWidth="1"/>
    <col min="7447" max="7447" width="5.7109375" style="51" customWidth="1"/>
    <col min="7448" max="7448" width="4.42578125" style="51" customWidth="1"/>
    <col min="7449" max="7449" width="5.7109375" style="51" customWidth="1"/>
    <col min="7450" max="7450" width="3" style="51" customWidth="1"/>
    <col min="7451" max="7455" width="5.7109375" style="51" customWidth="1"/>
    <col min="7456" max="7456" width="15.5703125" style="51" customWidth="1"/>
    <col min="7457" max="7457" width="14.5703125" style="51" customWidth="1"/>
    <col min="7458" max="7689" width="9.140625" style="51"/>
    <col min="7690" max="7690" width="10" style="51" customWidth="1"/>
    <col min="7691" max="7691" width="34.28515625" style="51" customWidth="1"/>
    <col min="7692" max="7692" width="11.7109375" style="51" customWidth="1"/>
    <col min="7693" max="7693" width="5.5703125" style="51" customWidth="1"/>
    <col min="7694" max="7694" width="7.28515625" style="51" customWidth="1"/>
    <col min="7695" max="7699" width="6.28515625" style="51" customWidth="1"/>
    <col min="7700" max="7700" width="3" style="51" customWidth="1"/>
    <col min="7701" max="7701" width="5.7109375" style="51" customWidth="1"/>
    <col min="7702" max="7702" width="3" style="51" customWidth="1"/>
    <col min="7703" max="7703" width="5.7109375" style="51" customWidth="1"/>
    <col min="7704" max="7704" width="4.42578125" style="51" customWidth="1"/>
    <col min="7705" max="7705" width="5.7109375" style="51" customWidth="1"/>
    <col min="7706" max="7706" width="3" style="51" customWidth="1"/>
    <col min="7707" max="7711" width="5.7109375" style="51" customWidth="1"/>
    <col min="7712" max="7712" width="15.5703125" style="51" customWidth="1"/>
    <col min="7713" max="7713" width="14.5703125" style="51" customWidth="1"/>
    <col min="7714" max="7945" width="9.140625" style="51"/>
    <col min="7946" max="7946" width="10" style="51" customWidth="1"/>
    <col min="7947" max="7947" width="34.28515625" style="51" customWidth="1"/>
    <col min="7948" max="7948" width="11.7109375" style="51" customWidth="1"/>
    <col min="7949" max="7949" width="5.5703125" style="51" customWidth="1"/>
    <col min="7950" max="7950" width="7.28515625" style="51" customWidth="1"/>
    <col min="7951" max="7955" width="6.28515625" style="51" customWidth="1"/>
    <col min="7956" max="7956" width="3" style="51" customWidth="1"/>
    <col min="7957" max="7957" width="5.7109375" style="51" customWidth="1"/>
    <col min="7958" max="7958" width="3" style="51" customWidth="1"/>
    <col min="7959" max="7959" width="5.7109375" style="51" customWidth="1"/>
    <col min="7960" max="7960" width="4.42578125" style="51" customWidth="1"/>
    <col min="7961" max="7961" width="5.7109375" style="51" customWidth="1"/>
    <col min="7962" max="7962" width="3" style="51" customWidth="1"/>
    <col min="7963" max="7967" width="5.7109375" style="51" customWidth="1"/>
    <col min="7968" max="7968" width="15.5703125" style="51" customWidth="1"/>
    <col min="7969" max="7969" width="14.5703125" style="51" customWidth="1"/>
    <col min="7970" max="8201" width="9.140625" style="51"/>
    <col min="8202" max="8202" width="10" style="51" customWidth="1"/>
    <col min="8203" max="8203" width="34.28515625" style="51" customWidth="1"/>
    <col min="8204" max="8204" width="11.7109375" style="51" customWidth="1"/>
    <col min="8205" max="8205" width="5.5703125" style="51" customWidth="1"/>
    <col min="8206" max="8206" width="7.28515625" style="51" customWidth="1"/>
    <col min="8207" max="8211" width="6.28515625" style="51" customWidth="1"/>
    <col min="8212" max="8212" width="3" style="51" customWidth="1"/>
    <col min="8213" max="8213" width="5.7109375" style="51" customWidth="1"/>
    <col min="8214" max="8214" width="3" style="51" customWidth="1"/>
    <col min="8215" max="8215" width="5.7109375" style="51" customWidth="1"/>
    <col min="8216" max="8216" width="4.42578125" style="51" customWidth="1"/>
    <col min="8217" max="8217" width="5.7109375" style="51" customWidth="1"/>
    <col min="8218" max="8218" width="3" style="51" customWidth="1"/>
    <col min="8219" max="8223" width="5.7109375" style="51" customWidth="1"/>
    <col min="8224" max="8224" width="15.5703125" style="51" customWidth="1"/>
    <col min="8225" max="8225" width="14.5703125" style="51" customWidth="1"/>
    <col min="8226" max="8457" width="9.140625" style="51"/>
    <col min="8458" max="8458" width="10" style="51" customWidth="1"/>
    <col min="8459" max="8459" width="34.28515625" style="51" customWidth="1"/>
    <col min="8460" max="8460" width="11.7109375" style="51" customWidth="1"/>
    <col min="8461" max="8461" width="5.5703125" style="51" customWidth="1"/>
    <col min="8462" max="8462" width="7.28515625" style="51" customWidth="1"/>
    <col min="8463" max="8467" width="6.28515625" style="51" customWidth="1"/>
    <col min="8468" max="8468" width="3" style="51" customWidth="1"/>
    <col min="8469" max="8469" width="5.7109375" style="51" customWidth="1"/>
    <col min="8470" max="8470" width="3" style="51" customWidth="1"/>
    <col min="8471" max="8471" width="5.7109375" style="51" customWidth="1"/>
    <col min="8472" max="8472" width="4.42578125" style="51" customWidth="1"/>
    <col min="8473" max="8473" width="5.7109375" style="51" customWidth="1"/>
    <col min="8474" max="8474" width="3" style="51" customWidth="1"/>
    <col min="8475" max="8479" width="5.7109375" style="51" customWidth="1"/>
    <col min="8480" max="8480" width="15.5703125" style="51" customWidth="1"/>
    <col min="8481" max="8481" width="14.5703125" style="51" customWidth="1"/>
    <col min="8482" max="8713" width="9.140625" style="51"/>
    <col min="8714" max="8714" width="10" style="51" customWidth="1"/>
    <col min="8715" max="8715" width="34.28515625" style="51" customWidth="1"/>
    <col min="8716" max="8716" width="11.7109375" style="51" customWidth="1"/>
    <col min="8717" max="8717" width="5.5703125" style="51" customWidth="1"/>
    <col min="8718" max="8718" width="7.28515625" style="51" customWidth="1"/>
    <col min="8719" max="8723" width="6.28515625" style="51" customWidth="1"/>
    <col min="8724" max="8724" width="3" style="51" customWidth="1"/>
    <col min="8725" max="8725" width="5.7109375" style="51" customWidth="1"/>
    <col min="8726" max="8726" width="3" style="51" customWidth="1"/>
    <col min="8727" max="8727" width="5.7109375" style="51" customWidth="1"/>
    <col min="8728" max="8728" width="4.42578125" style="51" customWidth="1"/>
    <col min="8729" max="8729" width="5.7109375" style="51" customWidth="1"/>
    <col min="8730" max="8730" width="3" style="51" customWidth="1"/>
    <col min="8731" max="8735" width="5.7109375" style="51" customWidth="1"/>
    <col min="8736" max="8736" width="15.5703125" style="51" customWidth="1"/>
    <col min="8737" max="8737" width="14.5703125" style="51" customWidth="1"/>
    <col min="8738" max="8969" width="9.140625" style="51"/>
    <col min="8970" max="8970" width="10" style="51" customWidth="1"/>
    <col min="8971" max="8971" width="34.28515625" style="51" customWidth="1"/>
    <col min="8972" max="8972" width="11.7109375" style="51" customWidth="1"/>
    <col min="8973" max="8973" width="5.5703125" style="51" customWidth="1"/>
    <col min="8974" max="8974" width="7.28515625" style="51" customWidth="1"/>
    <col min="8975" max="8979" width="6.28515625" style="51" customWidth="1"/>
    <col min="8980" max="8980" width="3" style="51" customWidth="1"/>
    <col min="8981" max="8981" width="5.7109375" style="51" customWidth="1"/>
    <col min="8982" max="8982" width="3" style="51" customWidth="1"/>
    <col min="8983" max="8983" width="5.7109375" style="51" customWidth="1"/>
    <col min="8984" max="8984" width="4.42578125" style="51" customWidth="1"/>
    <col min="8985" max="8985" width="5.7109375" style="51" customWidth="1"/>
    <col min="8986" max="8986" width="3" style="51" customWidth="1"/>
    <col min="8987" max="8991" width="5.7109375" style="51" customWidth="1"/>
    <col min="8992" max="8992" width="15.5703125" style="51" customWidth="1"/>
    <col min="8993" max="8993" width="14.5703125" style="51" customWidth="1"/>
    <col min="8994" max="9225" width="9.140625" style="51"/>
    <col min="9226" max="9226" width="10" style="51" customWidth="1"/>
    <col min="9227" max="9227" width="34.28515625" style="51" customWidth="1"/>
    <col min="9228" max="9228" width="11.7109375" style="51" customWidth="1"/>
    <col min="9229" max="9229" width="5.5703125" style="51" customWidth="1"/>
    <col min="9230" max="9230" width="7.28515625" style="51" customWidth="1"/>
    <col min="9231" max="9235" width="6.28515625" style="51" customWidth="1"/>
    <col min="9236" max="9236" width="3" style="51" customWidth="1"/>
    <col min="9237" max="9237" width="5.7109375" style="51" customWidth="1"/>
    <col min="9238" max="9238" width="3" style="51" customWidth="1"/>
    <col min="9239" max="9239" width="5.7109375" style="51" customWidth="1"/>
    <col min="9240" max="9240" width="4.42578125" style="51" customWidth="1"/>
    <col min="9241" max="9241" width="5.7109375" style="51" customWidth="1"/>
    <col min="9242" max="9242" width="3" style="51" customWidth="1"/>
    <col min="9243" max="9247" width="5.7109375" style="51" customWidth="1"/>
    <col min="9248" max="9248" width="15.5703125" style="51" customWidth="1"/>
    <col min="9249" max="9249" width="14.5703125" style="51" customWidth="1"/>
    <col min="9250" max="9481" width="9.140625" style="51"/>
    <col min="9482" max="9482" width="10" style="51" customWidth="1"/>
    <col min="9483" max="9483" width="34.28515625" style="51" customWidth="1"/>
    <col min="9484" max="9484" width="11.7109375" style="51" customWidth="1"/>
    <col min="9485" max="9485" width="5.5703125" style="51" customWidth="1"/>
    <col min="9486" max="9486" width="7.28515625" style="51" customWidth="1"/>
    <col min="9487" max="9491" width="6.28515625" style="51" customWidth="1"/>
    <col min="9492" max="9492" width="3" style="51" customWidth="1"/>
    <col min="9493" max="9493" width="5.7109375" style="51" customWidth="1"/>
    <col min="9494" max="9494" width="3" style="51" customWidth="1"/>
    <col min="9495" max="9495" width="5.7109375" style="51" customWidth="1"/>
    <col min="9496" max="9496" width="4.42578125" style="51" customWidth="1"/>
    <col min="9497" max="9497" width="5.7109375" style="51" customWidth="1"/>
    <col min="9498" max="9498" width="3" style="51" customWidth="1"/>
    <col min="9499" max="9503" width="5.7109375" style="51" customWidth="1"/>
    <col min="9504" max="9504" width="15.5703125" style="51" customWidth="1"/>
    <col min="9505" max="9505" width="14.5703125" style="51" customWidth="1"/>
    <col min="9506" max="9737" width="9.140625" style="51"/>
    <col min="9738" max="9738" width="10" style="51" customWidth="1"/>
    <col min="9739" max="9739" width="34.28515625" style="51" customWidth="1"/>
    <col min="9740" max="9740" width="11.7109375" style="51" customWidth="1"/>
    <col min="9741" max="9741" width="5.5703125" style="51" customWidth="1"/>
    <col min="9742" max="9742" width="7.28515625" style="51" customWidth="1"/>
    <col min="9743" max="9747" width="6.28515625" style="51" customWidth="1"/>
    <col min="9748" max="9748" width="3" style="51" customWidth="1"/>
    <col min="9749" max="9749" width="5.7109375" style="51" customWidth="1"/>
    <col min="9750" max="9750" width="3" style="51" customWidth="1"/>
    <col min="9751" max="9751" width="5.7109375" style="51" customWidth="1"/>
    <col min="9752" max="9752" width="4.42578125" style="51" customWidth="1"/>
    <col min="9753" max="9753" width="5.7109375" style="51" customWidth="1"/>
    <col min="9754" max="9754" width="3" style="51" customWidth="1"/>
    <col min="9755" max="9759" width="5.7109375" style="51" customWidth="1"/>
    <col min="9760" max="9760" width="15.5703125" style="51" customWidth="1"/>
    <col min="9761" max="9761" width="14.5703125" style="51" customWidth="1"/>
    <col min="9762" max="9993" width="9.140625" style="51"/>
    <col min="9994" max="9994" width="10" style="51" customWidth="1"/>
    <col min="9995" max="9995" width="34.28515625" style="51" customWidth="1"/>
    <col min="9996" max="9996" width="11.7109375" style="51" customWidth="1"/>
    <col min="9997" max="9997" width="5.5703125" style="51" customWidth="1"/>
    <col min="9998" max="9998" width="7.28515625" style="51" customWidth="1"/>
    <col min="9999" max="10003" width="6.28515625" style="51" customWidth="1"/>
    <col min="10004" max="10004" width="3" style="51" customWidth="1"/>
    <col min="10005" max="10005" width="5.7109375" style="51" customWidth="1"/>
    <col min="10006" max="10006" width="3" style="51" customWidth="1"/>
    <col min="10007" max="10007" width="5.7109375" style="51" customWidth="1"/>
    <col min="10008" max="10008" width="4.42578125" style="51" customWidth="1"/>
    <col min="10009" max="10009" width="5.7109375" style="51" customWidth="1"/>
    <col min="10010" max="10010" width="3" style="51" customWidth="1"/>
    <col min="10011" max="10015" width="5.7109375" style="51" customWidth="1"/>
    <col min="10016" max="10016" width="15.5703125" style="51" customWidth="1"/>
    <col min="10017" max="10017" width="14.5703125" style="51" customWidth="1"/>
    <col min="10018" max="10249" width="9.140625" style="51"/>
    <col min="10250" max="10250" width="10" style="51" customWidth="1"/>
    <col min="10251" max="10251" width="34.28515625" style="51" customWidth="1"/>
    <col min="10252" max="10252" width="11.7109375" style="51" customWidth="1"/>
    <col min="10253" max="10253" width="5.5703125" style="51" customWidth="1"/>
    <col min="10254" max="10254" width="7.28515625" style="51" customWidth="1"/>
    <col min="10255" max="10259" width="6.28515625" style="51" customWidth="1"/>
    <col min="10260" max="10260" width="3" style="51" customWidth="1"/>
    <col min="10261" max="10261" width="5.7109375" style="51" customWidth="1"/>
    <col min="10262" max="10262" width="3" style="51" customWidth="1"/>
    <col min="10263" max="10263" width="5.7109375" style="51" customWidth="1"/>
    <col min="10264" max="10264" width="4.42578125" style="51" customWidth="1"/>
    <col min="10265" max="10265" width="5.7109375" style="51" customWidth="1"/>
    <col min="10266" max="10266" width="3" style="51" customWidth="1"/>
    <col min="10267" max="10271" width="5.7109375" style="51" customWidth="1"/>
    <col min="10272" max="10272" width="15.5703125" style="51" customWidth="1"/>
    <col min="10273" max="10273" width="14.5703125" style="51" customWidth="1"/>
    <col min="10274" max="10505" width="9.140625" style="51"/>
    <col min="10506" max="10506" width="10" style="51" customWidth="1"/>
    <col min="10507" max="10507" width="34.28515625" style="51" customWidth="1"/>
    <col min="10508" max="10508" width="11.7109375" style="51" customWidth="1"/>
    <col min="10509" max="10509" width="5.5703125" style="51" customWidth="1"/>
    <col min="10510" max="10510" width="7.28515625" style="51" customWidth="1"/>
    <col min="10511" max="10515" width="6.28515625" style="51" customWidth="1"/>
    <col min="10516" max="10516" width="3" style="51" customWidth="1"/>
    <col min="10517" max="10517" width="5.7109375" style="51" customWidth="1"/>
    <col min="10518" max="10518" width="3" style="51" customWidth="1"/>
    <col min="10519" max="10519" width="5.7109375" style="51" customWidth="1"/>
    <col min="10520" max="10520" width="4.42578125" style="51" customWidth="1"/>
    <col min="10521" max="10521" width="5.7109375" style="51" customWidth="1"/>
    <col min="10522" max="10522" width="3" style="51" customWidth="1"/>
    <col min="10523" max="10527" width="5.7109375" style="51" customWidth="1"/>
    <col min="10528" max="10528" width="15.5703125" style="51" customWidth="1"/>
    <col min="10529" max="10529" width="14.5703125" style="51" customWidth="1"/>
    <col min="10530" max="10761" width="9.140625" style="51"/>
    <col min="10762" max="10762" width="10" style="51" customWidth="1"/>
    <col min="10763" max="10763" width="34.28515625" style="51" customWidth="1"/>
    <col min="10764" max="10764" width="11.7109375" style="51" customWidth="1"/>
    <col min="10765" max="10765" width="5.5703125" style="51" customWidth="1"/>
    <col min="10766" max="10766" width="7.28515625" style="51" customWidth="1"/>
    <col min="10767" max="10771" width="6.28515625" style="51" customWidth="1"/>
    <col min="10772" max="10772" width="3" style="51" customWidth="1"/>
    <col min="10773" max="10773" width="5.7109375" style="51" customWidth="1"/>
    <col min="10774" max="10774" width="3" style="51" customWidth="1"/>
    <col min="10775" max="10775" width="5.7109375" style="51" customWidth="1"/>
    <col min="10776" max="10776" width="4.42578125" style="51" customWidth="1"/>
    <col min="10777" max="10777" width="5.7109375" style="51" customWidth="1"/>
    <col min="10778" max="10778" width="3" style="51" customWidth="1"/>
    <col min="10779" max="10783" width="5.7109375" style="51" customWidth="1"/>
    <col min="10784" max="10784" width="15.5703125" style="51" customWidth="1"/>
    <col min="10785" max="10785" width="14.5703125" style="51" customWidth="1"/>
    <col min="10786" max="11017" width="9.140625" style="51"/>
    <col min="11018" max="11018" width="10" style="51" customWidth="1"/>
    <col min="11019" max="11019" width="34.28515625" style="51" customWidth="1"/>
    <col min="11020" max="11020" width="11.7109375" style="51" customWidth="1"/>
    <col min="11021" max="11021" width="5.5703125" style="51" customWidth="1"/>
    <col min="11022" max="11022" width="7.28515625" style="51" customWidth="1"/>
    <col min="11023" max="11027" width="6.28515625" style="51" customWidth="1"/>
    <col min="11028" max="11028" width="3" style="51" customWidth="1"/>
    <col min="11029" max="11029" width="5.7109375" style="51" customWidth="1"/>
    <col min="11030" max="11030" width="3" style="51" customWidth="1"/>
    <col min="11031" max="11031" width="5.7109375" style="51" customWidth="1"/>
    <col min="11032" max="11032" width="4.42578125" style="51" customWidth="1"/>
    <col min="11033" max="11033" width="5.7109375" style="51" customWidth="1"/>
    <col min="11034" max="11034" width="3" style="51" customWidth="1"/>
    <col min="11035" max="11039" width="5.7109375" style="51" customWidth="1"/>
    <col min="11040" max="11040" width="15.5703125" style="51" customWidth="1"/>
    <col min="11041" max="11041" width="14.5703125" style="51" customWidth="1"/>
    <col min="11042" max="11273" width="9.140625" style="51"/>
    <col min="11274" max="11274" width="10" style="51" customWidth="1"/>
    <col min="11275" max="11275" width="34.28515625" style="51" customWidth="1"/>
    <col min="11276" max="11276" width="11.7109375" style="51" customWidth="1"/>
    <col min="11277" max="11277" width="5.5703125" style="51" customWidth="1"/>
    <col min="11278" max="11278" width="7.28515625" style="51" customWidth="1"/>
    <col min="11279" max="11283" width="6.28515625" style="51" customWidth="1"/>
    <col min="11284" max="11284" width="3" style="51" customWidth="1"/>
    <col min="11285" max="11285" width="5.7109375" style="51" customWidth="1"/>
    <col min="11286" max="11286" width="3" style="51" customWidth="1"/>
    <col min="11287" max="11287" width="5.7109375" style="51" customWidth="1"/>
    <col min="11288" max="11288" width="4.42578125" style="51" customWidth="1"/>
    <col min="11289" max="11289" width="5.7109375" style="51" customWidth="1"/>
    <col min="11290" max="11290" width="3" style="51" customWidth="1"/>
    <col min="11291" max="11295" width="5.7109375" style="51" customWidth="1"/>
    <col min="11296" max="11296" width="15.5703125" style="51" customWidth="1"/>
    <col min="11297" max="11297" width="14.5703125" style="51" customWidth="1"/>
    <col min="11298" max="11529" width="9.140625" style="51"/>
    <col min="11530" max="11530" width="10" style="51" customWidth="1"/>
    <col min="11531" max="11531" width="34.28515625" style="51" customWidth="1"/>
    <col min="11532" max="11532" width="11.7109375" style="51" customWidth="1"/>
    <col min="11533" max="11533" width="5.5703125" style="51" customWidth="1"/>
    <col min="11534" max="11534" width="7.28515625" style="51" customWidth="1"/>
    <col min="11535" max="11539" width="6.28515625" style="51" customWidth="1"/>
    <col min="11540" max="11540" width="3" style="51" customWidth="1"/>
    <col min="11541" max="11541" width="5.7109375" style="51" customWidth="1"/>
    <col min="11542" max="11542" width="3" style="51" customWidth="1"/>
    <col min="11543" max="11543" width="5.7109375" style="51" customWidth="1"/>
    <col min="11544" max="11544" width="4.42578125" style="51" customWidth="1"/>
    <col min="11545" max="11545" width="5.7109375" style="51" customWidth="1"/>
    <col min="11546" max="11546" width="3" style="51" customWidth="1"/>
    <col min="11547" max="11551" width="5.7109375" style="51" customWidth="1"/>
    <col min="11552" max="11552" width="15.5703125" style="51" customWidth="1"/>
    <col min="11553" max="11553" width="14.5703125" style="51" customWidth="1"/>
    <col min="11554" max="11785" width="9.140625" style="51"/>
    <col min="11786" max="11786" width="10" style="51" customWidth="1"/>
    <col min="11787" max="11787" width="34.28515625" style="51" customWidth="1"/>
    <col min="11788" max="11788" width="11.7109375" style="51" customWidth="1"/>
    <col min="11789" max="11789" width="5.5703125" style="51" customWidth="1"/>
    <col min="11790" max="11790" width="7.28515625" style="51" customWidth="1"/>
    <col min="11791" max="11795" width="6.28515625" style="51" customWidth="1"/>
    <col min="11796" max="11796" width="3" style="51" customWidth="1"/>
    <col min="11797" max="11797" width="5.7109375" style="51" customWidth="1"/>
    <col min="11798" max="11798" width="3" style="51" customWidth="1"/>
    <col min="11799" max="11799" width="5.7109375" style="51" customWidth="1"/>
    <col min="11800" max="11800" width="4.42578125" style="51" customWidth="1"/>
    <col min="11801" max="11801" width="5.7109375" style="51" customWidth="1"/>
    <col min="11802" max="11802" width="3" style="51" customWidth="1"/>
    <col min="11803" max="11807" width="5.7109375" style="51" customWidth="1"/>
    <col min="11808" max="11808" width="15.5703125" style="51" customWidth="1"/>
    <col min="11809" max="11809" width="14.5703125" style="51" customWidth="1"/>
    <col min="11810" max="12041" width="9.140625" style="51"/>
    <col min="12042" max="12042" width="10" style="51" customWidth="1"/>
    <col min="12043" max="12043" width="34.28515625" style="51" customWidth="1"/>
    <col min="12044" max="12044" width="11.7109375" style="51" customWidth="1"/>
    <col min="12045" max="12045" width="5.5703125" style="51" customWidth="1"/>
    <col min="12046" max="12046" width="7.28515625" style="51" customWidth="1"/>
    <col min="12047" max="12051" width="6.28515625" style="51" customWidth="1"/>
    <col min="12052" max="12052" width="3" style="51" customWidth="1"/>
    <col min="12053" max="12053" width="5.7109375" style="51" customWidth="1"/>
    <col min="12054" max="12054" width="3" style="51" customWidth="1"/>
    <col min="12055" max="12055" width="5.7109375" style="51" customWidth="1"/>
    <col min="12056" max="12056" width="4.42578125" style="51" customWidth="1"/>
    <col min="12057" max="12057" width="5.7109375" style="51" customWidth="1"/>
    <col min="12058" max="12058" width="3" style="51" customWidth="1"/>
    <col min="12059" max="12063" width="5.7109375" style="51" customWidth="1"/>
    <col min="12064" max="12064" width="15.5703125" style="51" customWidth="1"/>
    <col min="12065" max="12065" width="14.5703125" style="51" customWidth="1"/>
    <col min="12066" max="12297" width="9.140625" style="51"/>
    <col min="12298" max="12298" width="10" style="51" customWidth="1"/>
    <col min="12299" max="12299" width="34.28515625" style="51" customWidth="1"/>
    <col min="12300" max="12300" width="11.7109375" style="51" customWidth="1"/>
    <col min="12301" max="12301" width="5.5703125" style="51" customWidth="1"/>
    <col min="12302" max="12302" width="7.28515625" style="51" customWidth="1"/>
    <col min="12303" max="12307" width="6.28515625" style="51" customWidth="1"/>
    <col min="12308" max="12308" width="3" style="51" customWidth="1"/>
    <col min="12309" max="12309" width="5.7109375" style="51" customWidth="1"/>
    <col min="12310" max="12310" width="3" style="51" customWidth="1"/>
    <col min="12311" max="12311" width="5.7109375" style="51" customWidth="1"/>
    <col min="12312" max="12312" width="4.42578125" style="51" customWidth="1"/>
    <col min="12313" max="12313" width="5.7109375" style="51" customWidth="1"/>
    <col min="12314" max="12314" width="3" style="51" customWidth="1"/>
    <col min="12315" max="12319" width="5.7109375" style="51" customWidth="1"/>
    <col min="12320" max="12320" width="15.5703125" style="51" customWidth="1"/>
    <col min="12321" max="12321" width="14.5703125" style="51" customWidth="1"/>
    <col min="12322" max="12553" width="9.140625" style="51"/>
    <col min="12554" max="12554" width="10" style="51" customWidth="1"/>
    <col min="12555" max="12555" width="34.28515625" style="51" customWidth="1"/>
    <col min="12556" max="12556" width="11.7109375" style="51" customWidth="1"/>
    <col min="12557" max="12557" width="5.5703125" style="51" customWidth="1"/>
    <col min="12558" max="12558" width="7.28515625" style="51" customWidth="1"/>
    <col min="12559" max="12563" width="6.28515625" style="51" customWidth="1"/>
    <col min="12564" max="12564" width="3" style="51" customWidth="1"/>
    <col min="12565" max="12565" width="5.7109375" style="51" customWidth="1"/>
    <col min="12566" max="12566" width="3" style="51" customWidth="1"/>
    <col min="12567" max="12567" width="5.7109375" style="51" customWidth="1"/>
    <col min="12568" max="12568" width="4.42578125" style="51" customWidth="1"/>
    <col min="12569" max="12569" width="5.7109375" style="51" customWidth="1"/>
    <col min="12570" max="12570" width="3" style="51" customWidth="1"/>
    <col min="12571" max="12575" width="5.7109375" style="51" customWidth="1"/>
    <col min="12576" max="12576" width="15.5703125" style="51" customWidth="1"/>
    <col min="12577" max="12577" width="14.5703125" style="51" customWidth="1"/>
    <col min="12578" max="12809" width="9.140625" style="51"/>
    <col min="12810" max="12810" width="10" style="51" customWidth="1"/>
    <col min="12811" max="12811" width="34.28515625" style="51" customWidth="1"/>
    <col min="12812" max="12812" width="11.7109375" style="51" customWidth="1"/>
    <col min="12813" max="12813" width="5.5703125" style="51" customWidth="1"/>
    <col min="12814" max="12814" width="7.28515625" style="51" customWidth="1"/>
    <col min="12815" max="12819" width="6.28515625" style="51" customWidth="1"/>
    <col min="12820" max="12820" width="3" style="51" customWidth="1"/>
    <col min="12821" max="12821" width="5.7109375" style="51" customWidth="1"/>
    <col min="12822" max="12822" width="3" style="51" customWidth="1"/>
    <col min="12823" max="12823" width="5.7109375" style="51" customWidth="1"/>
    <col min="12824" max="12824" width="4.42578125" style="51" customWidth="1"/>
    <col min="12825" max="12825" width="5.7109375" style="51" customWidth="1"/>
    <col min="12826" max="12826" width="3" style="51" customWidth="1"/>
    <col min="12827" max="12831" width="5.7109375" style="51" customWidth="1"/>
    <col min="12832" max="12832" width="15.5703125" style="51" customWidth="1"/>
    <col min="12833" max="12833" width="14.5703125" style="51" customWidth="1"/>
    <col min="12834" max="13065" width="9.140625" style="51"/>
    <col min="13066" max="13066" width="10" style="51" customWidth="1"/>
    <col min="13067" max="13067" width="34.28515625" style="51" customWidth="1"/>
    <col min="13068" max="13068" width="11.7109375" style="51" customWidth="1"/>
    <col min="13069" max="13069" width="5.5703125" style="51" customWidth="1"/>
    <col min="13070" max="13070" width="7.28515625" style="51" customWidth="1"/>
    <col min="13071" max="13075" width="6.28515625" style="51" customWidth="1"/>
    <col min="13076" max="13076" width="3" style="51" customWidth="1"/>
    <col min="13077" max="13077" width="5.7109375" style="51" customWidth="1"/>
    <col min="13078" max="13078" width="3" style="51" customWidth="1"/>
    <col min="13079" max="13079" width="5.7109375" style="51" customWidth="1"/>
    <col min="13080" max="13080" width="4.42578125" style="51" customWidth="1"/>
    <col min="13081" max="13081" width="5.7109375" style="51" customWidth="1"/>
    <col min="13082" max="13082" width="3" style="51" customWidth="1"/>
    <col min="13083" max="13087" width="5.7109375" style="51" customWidth="1"/>
    <col min="13088" max="13088" width="15.5703125" style="51" customWidth="1"/>
    <col min="13089" max="13089" width="14.5703125" style="51" customWidth="1"/>
    <col min="13090" max="13321" width="9.140625" style="51"/>
    <col min="13322" max="13322" width="10" style="51" customWidth="1"/>
    <col min="13323" max="13323" width="34.28515625" style="51" customWidth="1"/>
    <col min="13324" max="13324" width="11.7109375" style="51" customWidth="1"/>
    <col min="13325" max="13325" width="5.5703125" style="51" customWidth="1"/>
    <col min="13326" max="13326" width="7.28515625" style="51" customWidth="1"/>
    <col min="13327" max="13331" width="6.28515625" style="51" customWidth="1"/>
    <col min="13332" max="13332" width="3" style="51" customWidth="1"/>
    <col min="13333" max="13333" width="5.7109375" style="51" customWidth="1"/>
    <col min="13334" max="13334" width="3" style="51" customWidth="1"/>
    <col min="13335" max="13335" width="5.7109375" style="51" customWidth="1"/>
    <col min="13336" max="13336" width="4.42578125" style="51" customWidth="1"/>
    <col min="13337" max="13337" width="5.7109375" style="51" customWidth="1"/>
    <col min="13338" max="13338" width="3" style="51" customWidth="1"/>
    <col min="13339" max="13343" width="5.7109375" style="51" customWidth="1"/>
    <col min="13344" max="13344" width="15.5703125" style="51" customWidth="1"/>
    <col min="13345" max="13345" width="14.5703125" style="51" customWidth="1"/>
    <col min="13346" max="13577" width="9.140625" style="51"/>
    <col min="13578" max="13578" width="10" style="51" customWidth="1"/>
    <col min="13579" max="13579" width="34.28515625" style="51" customWidth="1"/>
    <col min="13580" max="13580" width="11.7109375" style="51" customWidth="1"/>
    <col min="13581" max="13581" width="5.5703125" style="51" customWidth="1"/>
    <col min="13582" max="13582" width="7.28515625" style="51" customWidth="1"/>
    <col min="13583" max="13587" width="6.28515625" style="51" customWidth="1"/>
    <col min="13588" max="13588" width="3" style="51" customWidth="1"/>
    <col min="13589" max="13589" width="5.7109375" style="51" customWidth="1"/>
    <col min="13590" max="13590" width="3" style="51" customWidth="1"/>
    <col min="13591" max="13591" width="5.7109375" style="51" customWidth="1"/>
    <col min="13592" max="13592" width="4.42578125" style="51" customWidth="1"/>
    <col min="13593" max="13593" width="5.7109375" style="51" customWidth="1"/>
    <col min="13594" max="13594" width="3" style="51" customWidth="1"/>
    <col min="13595" max="13599" width="5.7109375" style="51" customWidth="1"/>
    <col min="13600" max="13600" width="15.5703125" style="51" customWidth="1"/>
    <col min="13601" max="13601" width="14.5703125" style="51" customWidth="1"/>
    <col min="13602" max="13833" width="9.140625" style="51"/>
    <col min="13834" max="13834" width="10" style="51" customWidth="1"/>
    <col min="13835" max="13835" width="34.28515625" style="51" customWidth="1"/>
    <col min="13836" max="13836" width="11.7109375" style="51" customWidth="1"/>
    <col min="13837" max="13837" width="5.5703125" style="51" customWidth="1"/>
    <col min="13838" max="13838" width="7.28515625" style="51" customWidth="1"/>
    <col min="13839" max="13843" width="6.28515625" style="51" customWidth="1"/>
    <col min="13844" max="13844" width="3" style="51" customWidth="1"/>
    <col min="13845" max="13845" width="5.7109375" style="51" customWidth="1"/>
    <col min="13846" max="13846" width="3" style="51" customWidth="1"/>
    <col min="13847" max="13847" width="5.7109375" style="51" customWidth="1"/>
    <col min="13848" max="13848" width="4.42578125" style="51" customWidth="1"/>
    <col min="13849" max="13849" width="5.7109375" style="51" customWidth="1"/>
    <col min="13850" max="13850" width="3" style="51" customWidth="1"/>
    <col min="13851" max="13855" width="5.7109375" style="51" customWidth="1"/>
    <col min="13856" max="13856" width="15.5703125" style="51" customWidth="1"/>
    <col min="13857" max="13857" width="14.5703125" style="51" customWidth="1"/>
    <col min="13858" max="14089" width="9.140625" style="51"/>
    <col min="14090" max="14090" width="10" style="51" customWidth="1"/>
    <col min="14091" max="14091" width="34.28515625" style="51" customWidth="1"/>
    <col min="14092" max="14092" width="11.7109375" style="51" customWidth="1"/>
    <col min="14093" max="14093" width="5.5703125" style="51" customWidth="1"/>
    <col min="14094" max="14094" width="7.28515625" style="51" customWidth="1"/>
    <col min="14095" max="14099" width="6.28515625" style="51" customWidth="1"/>
    <col min="14100" max="14100" width="3" style="51" customWidth="1"/>
    <col min="14101" max="14101" width="5.7109375" style="51" customWidth="1"/>
    <col min="14102" max="14102" width="3" style="51" customWidth="1"/>
    <col min="14103" max="14103" width="5.7109375" style="51" customWidth="1"/>
    <col min="14104" max="14104" width="4.42578125" style="51" customWidth="1"/>
    <col min="14105" max="14105" width="5.7109375" style="51" customWidth="1"/>
    <col min="14106" max="14106" width="3" style="51" customWidth="1"/>
    <col min="14107" max="14111" width="5.7109375" style="51" customWidth="1"/>
    <col min="14112" max="14112" width="15.5703125" style="51" customWidth="1"/>
    <col min="14113" max="14113" width="14.5703125" style="51" customWidth="1"/>
    <col min="14114" max="14345" width="9.140625" style="51"/>
    <col min="14346" max="14346" width="10" style="51" customWidth="1"/>
    <col min="14347" max="14347" width="34.28515625" style="51" customWidth="1"/>
    <col min="14348" max="14348" width="11.7109375" style="51" customWidth="1"/>
    <col min="14349" max="14349" width="5.5703125" style="51" customWidth="1"/>
    <col min="14350" max="14350" width="7.28515625" style="51" customWidth="1"/>
    <col min="14351" max="14355" width="6.28515625" style="51" customWidth="1"/>
    <col min="14356" max="14356" width="3" style="51" customWidth="1"/>
    <col min="14357" max="14357" width="5.7109375" style="51" customWidth="1"/>
    <col min="14358" max="14358" width="3" style="51" customWidth="1"/>
    <col min="14359" max="14359" width="5.7109375" style="51" customWidth="1"/>
    <col min="14360" max="14360" width="4.42578125" style="51" customWidth="1"/>
    <col min="14361" max="14361" width="5.7109375" style="51" customWidth="1"/>
    <col min="14362" max="14362" width="3" style="51" customWidth="1"/>
    <col min="14363" max="14367" width="5.7109375" style="51" customWidth="1"/>
    <col min="14368" max="14368" width="15.5703125" style="51" customWidth="1"/>
    <col min="14369" max="14369" width="14.5703125" style="51" customWidth="1"/>
    <col min="14370" max="14601" width="9.140625" style="51"/>
    <col min="14602" max="14602" width="10" style="51" customWidth="1"/>
    <col min="14603" max="14603" width="34.28515625" style="51" customWidth="1"/>
    <col min="14604" max="14604" width="11.7109375" style="51" customWidth="1"/>
    <col min="14605" max="14605" width="5.5703125" style="51" customWidth="1"/>
    <col min="14606" max="14606" width="7.28515625" style="51" customWidth="1"/>
    <col min="14607" max="14611" width="6.28515625" style="51" customWidth="1"/>
    <col min="14612" max="14612" width="3" style="51" customWidth="1"/>
    <col min="14613" max="14613" width="5.7109375" style="51" customWidth="1"/>
    <col min="14614" max="14614" width="3" style="51" customWidth="1"/>
    <col min="14615" max="14615" width="5.7109375" style="51" customWidth="1"/>
    <col min="14616" max="14616" width="4.42578125" style="51" customWidth="1"/>
    <col min="14617" max="14617" width="5.7109375" style="51" customWidth="1"/>
    <col min="14618" max="14618" width="3" style="51" customWidth="1"/>
    <col min="14619" max="14623" width="5.7109375" style="51" customWidth="1"/>
    <col min="14624" max="14624" width="15.5703125" style="51" customWidth="1"/>
    <col min="14625" max="14625" width="14.5703125" style="51" customWidth="1"/>
    <col min="14626" max="14857" width="9.140625" style="51"/>
    <col min="14858" max="14858" width="10" style="51" customWidth="1"/>
    <col min="14859" max="14859" width="34.28515625" style="51" customWidth="1"/>
    <col min="14860" max="14860" width="11.7109375" style="51" customWidth="1"/>
    <col min="14861" max="14861" width="5.5703125" style="51" customWidth="1"/>
    <col min="14862" max="14862" width="7.28515625" style="51" customWidth="1"/>
    <col min="14863" max="14867" width="6.28515625" style="51" customWidth="1"/>
    <col min="14868" max="14868" width="3" style="51" customWidth="1"/>
    <col min="14869" max="14869" width="5.7109375" style="51" customWidth="1"/>
    <col min="14870" max="14870" width="3" style="51" customWidth="1"/>
    <col min="14871" max="14871" width="5.7109375" style="51" customWidth="1"/>
    <col min="14872" max="14872" width="4.42578125" style="51" customWidth="1"/>
    <col min="14873" max="14873" width="5.7109375" style="51" customWidth="1"/>
    <col min="14874" max="14874" width="3" style="51" customWidth="1"/>
    <col min="14875" max="14879" width="5.7109375" style="51" customWidth="1"/>
    <col min="14880" max="14880" width="15.5703125" style="51" customWidth="1"/>
    <col min="14881" max="14881" width="14.5703125" style="51" customWidth="1"/>
    <col min="14882" max="15113" width="9.140625" style="51"/>
    <col min="15114" max="15114" width="10" style="51" customWidth="1"/>
    <col min="15115" max="15115" width="34.28515625" style="51" customWidth="1"/>
    <col min="15116" max="15116" width="11.7109375" style="51" customWidth="1"/>
    <col min="15117" max="15117" width="5.5703125" style="51" customWidth="1"/>
    <col min="15118" max="15118" width="7.28515625" style="51" customWidth="1"/>
    <col min="15119" max="15123" width="6.28515625" style="51" customWidth="1"/>
    <col min="15124" max="15124" width="3" style="51" customWidth="1"/>
    <col min="15125" max="15125" width="5.7109375" style="51" customWidth="1"/>
    <col min="15126" max="15126" width="3" style="51" customWidth="1"/>
    <col min="15127" max="15127" width="5.7109375" style="51" customWidth="1"/>
    <col min="15128" max="15128" width="4.42578125" style="51" customWidth="1"/>
    <col min="15129" max="15129" width="5.7109375" style="51" customWidth="1"/>
    <col min="15130" max="15130" width="3" style="51" customWidth="1"/>
    <col min="15131" max="15135" width="5.7109375" style="51" customWidth="1"/>
    <col min="15136" max="15136" width="15.5703125" style="51" customWidth="1"/>
    <col min="15137" max="15137" width="14.5703125" style="51" customWidth="1"/>
    <col min="15138" max="15369" width="9.140625" style="51"/>
    <col min="15370" max="15370" width="10" style="51" customWidth="1"/>
    <col min="15371" max="15371" width="34.28515625" style="51" customWidth="1"/>
    <col min="15372" max="15372" width="11.7109375" style="51" customWidth="1"/>
    <col min="15373" max="15373" width="5.5703125" style="51" customWidth="1"/>
    <col min="15374" max="15374" width="7.28515625" style="51" customWidth="1"/>
    <col min="15375" max="15379" width="6.28515625" style="51" customWidth="1"/>
    <col min="15380" max="15380" width="3" style="51" customWidth="1"/>
    <col min="15381" max="15381" width="5.7109375" style="51" customWidth="1"/>
    <col min="15382" max="15382" width="3" style="51" customWidth="1"/>
    <col min="15383" max="15383" width="5.7109375" style="51" customWidth="1"/>
    <col min="15384" max="15384" width="4.42578125" style="51" customWidth="1"/>
    <col min="15385" max="15385" width="5.7109375" style="51" customWidth="1"/>
    <col min="15386" max="15386" width="3" style="51" customWidth="1"/>
    <col min="15387" max="15391" width="5.7109375" style="51" customWidth="1"/>
    <col min="15392" max="15392" width="15.5703125" style="51" customWidth="1"/>
    <col min="15393" max="15393" width="14.5703125" style="51" customWidth="1"/>
    <col min="15394" max="15625" width="9.140625" style="51"/>
    <col min="15626" max="15626" width="10" style="51" customWidth="1"/>
    <col min="15627" max="15627" width="34.28515625" style="51" customWidth="1"/>
    <col min="15628" max="15628" width="11.7109375" style="51" customWidth="1"/>
    <col min="15629" max="15629" width="5.5703125" style="51" customWidth="1"/>
    <col min="15630" max="15630" width="7.28515625" style="51" customWidth="1"/>
    <col min="15631" max="15635" width="6.28515625" style="51" customWidth="1"/>
    <col min="15636" max="15636" width="3" style="51" customWidth="1"/>
    <col min="15637" max="15637" width="5.7109375" style="51" customWidth="1"/>
    <col min="15638" max="15638" width="3" style="51" customWidth="1"/>
    <col min="15639" max="15639" width="5.7109375" style="51" customWidth="1"/>
    <col min="15640" max="15640" width="4.42578125" style="51" customWidth="1"/>
    <col min="15641" max="15641" width="5.7109375" style="51" customWidth="1"/>
    <col min="15642" max="15642" width="3" style="51" customWidth="1"/>
    <col min="15643" max="15647" width="5.7109375" style="51" customWidth="1"/>
    <col min="15648" max="15648" width="15.5703125" style="51" customWidth="1"/>
    <col min="15649" max="15649" width="14.5703125" style="51" customWidth="1"/>
    <col min="15650" max="15881" width="9.140625" style="51"/>
    <col min="15882" max="15882" width="10" style="51" customWidth="1"/>
    <col min="15883" max="15883" width="34.28515625" style="51" customWidth="1"/>
    <col min="15884" max="15884" width="11.7109375" style="51" customWidth="1"/>
    <col min="15885" max="15885" width="5.5703125" style="51" customWidth="1"/>
    <col min="15886" max="15886" width="7.28515625" style="51" customWidth="1"/>
    <col min="15887" max="15891" width="6.28515625" style="51" customWidth="1"/>
    <col min="15892" max="15892" width="3" style="51" customWidth="1"/>
    <col min="15893" max="15893" width="5.7109375" style="51" customWidth="1"/>
    <col min="15894" max="15894" width="3" style="51" customWidth="1"/>
    <col min="15895" max="15895" width="5.7109375" style="51" customWidth="1"/>
    <col min="15896" max="15896" width="4.42578125" style="51" customWidth="1"/>
    <col min="15897" max="15897" width="5.7109375" style="51" customWidth="1"/>
    <col min="15898" max="15898" width="3" style="51" customWidth="1"/>
    <col min="15899" max="15903" width="5.7109375" style="51" customWidth="1"/>
    <col min="15904" max="15904" width="15.5703125" style="51" customWidth="1"/>
    <col min="15905" max="15905" width="14.5703125" style="51" customWidth="1"/>
    <col min="15906" max="16137" width="9.140625" style="51"/>
    <col min="16138" max="16138" width="10" style="51" customWidth="1"/>
    <col min="16139" max="16139" width="34.28515625" style="51" customWidth="1"/>
    <col min="16140" max="16140" width="11.7109375" style="51" customWidth="1"/>
    <col min="16141" max="16141" width="5.5703125" style="51" customWidth="1"/>
    <col min="16142" max="16142" width="7.28515625" style="51" customWidth="1"/>
    <col min="16143" max="16147" width="6.28515625" style="51" customWidth="1"/>
    <col min="16148" max="16148" width="3" style="51" customWidth="1"/>
    <col min="16149" max="16149" width="5.7109375" style="51" customWidth="1"/>
    <col min="16150" max="16150" width="3" style="51" customWidth="1"/>
    <col min="16151" max="16151" width="5.7109375" style="51" customWidth="1"/>
    <col min="16152" max="16152" width="4.42578125" style="51" customWidth="1"/>
    <col min="16153" max="16153" width="5.7109375" style="51" customWidth="1"/>
    <col min="16154" max="16154" width="3" style="51" customWidth="1"/>
    <col min="16155" max="16159" width="5.7109375" style="51" customWidth="1"/>
    <col min="16160" max="16160" width="15.5703125" style="51" customWidth="1"/>
    <col min="16161" max="16161" width="14.5703125" style="51" customWidth="1"/>
    <col min="16162" max="16384" width="9.140625" style="51"/>
  </cols>
  <sheetData>
    <row r="1" spans="1:33" ht="22.5" customHeight="1" x14ac:dyDescent="0.25">
      <c r="A1" s="76"/>
      <c r="B1" s="264" t="s">
        <v>267</v>
      </c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  <c r="AA1" s="264"/>
      <c r="AB1" s="264"/>
      <c r="AC1" s="264"/>
      <c r="AD1" s="264"/>
      <c r="AE1" s="264"/>
      <c r="AF1" s="264"/>
      <c r="AG1" s="264"/>
    </row>
    <row r="2" spans="1:33" ht="15.75" customHeight="1" x14ac:dyDescent="0.25">
      <c r="A2" s="76"/>
      <c r="B2" s="265" t="s">
        <v>259</v>
      </c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5"/>
      <c r="Z2" s="265"/>
      <c r="AA2" s="265"/>
      <c r="AB2" s="265"/>
      <c r="AC2" s="265"/>
      <c r="AD2" s="265"/>
      <c r="AE2" s="265"/>
      <c r="AF2" s="265"/>
      <c r="AG2" s="265"/>
    </row>
    <row r="3" spans="1:33" ht="15.75" customHeight="1" x14ac:dyDescent="0.25">
      <c r="A3" s="76"/>
      <c r="B3" s="265" t="s">
        <v>258</v>
      </c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  <c r="Z3" s="265"/>
      <c r="AA3" s="265"/>
      <c r="AB3" s="265"/>
      <c r="AC3" s="265"/>
      <c r="AD3" s="265"/>
      <c r="AE3" s="265"/>
      <c r="AF3" s="265"/>
      <c r="AG3" s="265"/>
    </row>
    <row r="4" spans="1:33" ht="15.75" customHeight="1" x14ac:dyDescent="0.25">
      <c r="A4" s="76"/>
      <c r="B4" s="265" t="s">
        <v>268</v>
      </c>
      <c r="C4" s="265"/>
      <c r="D4" s="265"/>
      <c r="E4" s="265"/>
      <c r="F4" s="265"/>
      <c r="G4" s="265"/>
      <c r="H4" s="265"/>
      <c r="I4" s="265"/>
      <c r="J4" s="265"/>
      <c r="K4" s="265"/>
      <c r="L4" s="265"/>
      <c r="M4" s="265"/>
      <c r="N4" s="265"/>
      <c r="O4" s="265"/>
      <c r="P4" s="265"/>
      <c r="Q4" s="265"/>
      <c r="R4" s="265"/>
      <c r="S4" s="265"/>
      <c r="T4" s="265"/>
      <c r="U4" s="265"/>
      <c r="V4" s="265"/>
      <c r="W4" s="265"/>
      <c r="X4" s="265"/>
      <c r="Y4" s="265"/>
      <c r="Z4" s="265"/>
      <c r="AA4" s="265"/>
      <c r="AB4" s="265"/>
      <c r="AC4" s="265"/>
      <c r="AD4" s="265"/>
      <c r="AE4" s="265"/>
      <c r="AF4" s="265"/>
      <c r="AG4" s="265"/>
    </row>
    <row r="5" spans="1:33" s="52" customFormat="1" ht="24.75" customHeight="1" x14ac:dyDescent="0.25">
      <c r="A5" s="77"/>
      <c r="B5" s="266" t="s">
        <v>6</v>
      </c>
      <c r="C5" s="266"/>
      <c r="D5" s="266"/>
      <c r="E5" s="266"/>
      <c r="F5" s="266"/>
      <c r="G5" s="266"/>
      <c r="H5" s="266"/>
      <c r="I5" s="266"/>
      <c r="J5" s="266"/>
      <c r="K5" s="266"/>
      <c r="L5" s="266"/>
      <c r="M5" s="266"/>
      <c r="N5" s="266"/>
      <c r="O5" s="266"/>
      <c r="P5" s="266"/>
      <c r="Q5" s="266"/>
      <c r="R5" s="266"/>
      <c r="S5" s="266"/>
      <c r="T5" s="266"/>
      <c r="U5" s="266"/>
      <c r="V5" s="266"/>
      <c r="W5" s="266"/>
      <c r="X5" s="266"/>
      <c r="Y5" s="266"/>
      <c r="Z5" s="266"/>
      <c r="AA5" s="266"/>
      <c r="AB5" s="266"/>
      <c r="AC5" s="266"/>
      <c r="AD5" s="266"/>
      <c r="AE5" s="266"/>
      <c r="AF5" s="266"/>
      <c r="AG5" s="266"/>
    </row>
    <row r="6" spans="1:33" s="52" customFormat="1" ht="31.5" customHeight="1" x14ac:dyDescent="0.25">
      <c r="A6" s="268" t="s">
        <v>7</v>
      </c>
      <c r="B6" s="270" t="s">
        <v>8</v>
      </c>
      <c r="C6" s="284" t="s">
        <v>9</v>
      </c>
      <c r="D6" s="268"/>
      <c r="E6" s="268"/>
      <c r="F6" s="268"/>
      <c r="G6" s="268"/>
      <c r="H6" s="268"/>
      <c r="I6" s="268"/>
      <c r="J6" s="270"/>
      <c r="K6" s="184"/>
      <c r="L6" s="268" t="s">
        <v>10</v>
      </c>
      <c r="M6" s="268"/>
      <c r="N6" s="268"/>
      <c r="O6" s="268"/>
      <c r="P6" s="268"/>
      <c r="Q6" s="268"/>
      <c r="R6" s="206"/>
      <c r="S6" s="269" t="s">
        <v>11</v>
      </c>
      <c r="T6" s="268"/>
      <c r="U6" s="268"/>
      <c r="V6" s="268"/>
      <c r="W6" s="268"/>
      <c r="X6" s="268"/>
      <c r="Y6" s="268"/>
      <c r="Z6" s="268"/>
      <c r="AA6" s="268"/>
      <c r="AB6" s="268"/>
      <c r="AC6" s="268"/>
      <c r="AD6" s="268"/>
      <c r="AE6" s="268"/>
      <c r="AF6" s="268"/>
      <c r="AG6" s="268"/>
    </row>
    <row r="7" spans="1:33" s="52" customFormat="1" ht="21.6" customHeight="1" x14ac:dyDescent="0.25">
      <c r="A7" s="268"/>
      <c r="B7" s="270"/>
      <c r="C7" s="284"/>
      <c r="D7" s="268"/>
      <c r="E7" s="268"/>
      <c r="F7" s="268"/>
      <c r="G7" s="268"/>
      <c r="H7" s="268"/>
      <c r="I7" s="268"/>
      <c r="J7" s="270"/>
      <c r="K7" s="184"/>
      <c r="L7" s="271" t="s">
        <v>12</v>
      </c>
      <c r="M7" s="271" t="s">
        <v>13</v>
      </c>
      <c r="N7" s="268" t="s">
        <v>14</v>
      </c>
      <c r="O7" s="268"/>
      <c r="P7" s="268"/>
      <c r="Q7" s="270"/>
      <c r="R7" s="240"/>
      <c r="S7" s="268" t="s">
        <v>15</v>
      </c>
      <c r="T7" s="268"/>
      <c r="U7" s="268"/>
      <c r="V7" s="63"/>
      <c r="W7" s="268" t="s">
        <v>16</v>
      </c>
      <c r="X7" s="268"/>
      <c r="Y7" s="268"/>
      <c r="Z7" s="63"/>
      <c r="AA7" s="268" t="s">
        <v>17</v>
      </c>
      <c r="AB7" s="268"/>
      <c r="AC7" s="268"/>
      <c r="AD7" s="63"/>
      <c r="AE7" s="268" t="s">
        <v>251</v>
      </c>
      <c r="AF7" s="268"/>
      <c r="AG7" s="268"/>
    </row>
    <row r="8" spans="1:33" s="52" customFormat="1" ht="17.25" customHeight="1" x14ac:dyDescent="0.25">
      <c r="A8" s="268"/>
      <c r="B8" s="270"/>
      <c r="C8" s="284"/>
      <c r="D8" s="268"/>
      <c r="E8" s="268"/>
      <c r="F8" s="268"/>
      <c r="G8" s="268"/>
      <c r="H8" s="268"/>
      <c r="I8" s="268"/>
      <c r="J8" s="270"/>
      <c r="K8" s="184"/>
      <c r="L8" s="271"/>
      <c r="M8" s="271"/>
      <c r="N8" s="271" t="s">
        <v>18</v>
      </c>
      <c r="O8" s="268" t="s">
        <v>19</v>
      </c>
      <c r="P8" s="268"/>
      <c r="Q8" s="268"/>
      <c r="R8" s="206"/>
      <c r="S8" s="212" t="s">
        <v>122</v>
      </c>
      <c r="T8" s="62"/>
      <c r="U8" s="68" t="s">
        <v>123</v>
      </c>
      <c r="V8" s="63"/>
      <c r="W8" s="68" t="s">
        <v>124</v>
      </c>
      <c r="X8" s="63"/>
      <c r="Y8" s="68" t="s">
        <v>125</v>
      </c>
      <c r="Z8" s="63"/>
      <c r="AA8" s="68" t="s">
        <v>126</v>
      </c>
      <c r="AB8" s="63"/>
      <c r="AC8" s="68" t="s">
        <v>127</v>
      </c>
      <c r="AD8" s="63"/>
      <c r="AE8" s="68" t="s">
        <v>256</v>
      </c>
      <c r="AF8" s="62"/>
      <c r="AG8" s="68" t="s">
        <v>257</v>
      </c>
    </row>
    <row r="9" spans="1:33" s="52" customFormat="1" ht="11.25" customHeight="1" x14ac:dyDescent="0.25">
      <c r="A9" s="268"/>
      <c r="B9" s="270"/>
      <c r="C9" s="284"/>
      <c r="D9" s="268"/>
      <c r="E9" s="268"/>
      <c r="F9" s="268"/>
      <c r="G9" s="268"/>
      <c r="H9" s="268"/>
      <c r="I9" s="268"/>
      <c r="J9" s="270"/>
      <c r="K9" s="184"/>
      <c r="L9" s="271"/>
      <c r="M9" s="271"/>
      <c r="N9" s="271"/>
      <c r="O9" s="271" t="s">
        <v>20</v>
      </c>
      <c r="P9" s="272" t="s">
        <v>21</v>
      </c>
      <c r="Q9" s="271" t="s">
        <v>94</v>
      </c>
      <c r="R9" s="207"/>
      <c r="S9" s="213">
        <v>17</v>
      </c>
      <c r="T9" s="63"/>
      <c r="U9" s="64">
        <v>22</v>
      </c>
      <c r="V9" s="63"/>
      <c r="W9" s="64">
        <v>16</v>
      </c>
      <c r="X9" s="63"/>
      <c r="Y9" s="64">
        <v>19</v>
      </c>
      <c r="Z9" s="63"/>
      <c r="AA9" s="64">
        <v>16</v>
      </c>
      <c r="AB9" s="63"/>
      <c r="AC9" s="64">
        <v>20</v>
      </c>
      <c r="AD9" s="63"/>
      <c r="AE9" s="64">
        <v>12</v>
      </c>
      <c r="AF9" s="63"/>
      <c r="AG9" s="64">
        <v>12</v>
      </c>
    </row>
    <row r="10" spans="1:33" s="52" customFormat="1" ht="11.45" customHeight="1" x14ac:dyDescent="0.25">
      <c r="A10" s="268"/>
      <c r="B10" s="270"/>
      <c r="C10" s="284"/>
      <c r="D10" s="268"/>
      <c r="E10" s="268"/>
      <c r="F10" s="268"/>
      <c r="G10" s="268"/>
      <c r="H10" s="268"/>
      <c r="I10" s="268"/>
      <c r="J10" s="270"/>
      <c r="K10" s="184"/>
      <c r="L10" s="271"/>
      <c r="M10" s="271"/>
      <c r="N10" s="271"/>
      <c r="O10" s="271"/>
      <c r="P10" s="272"/>
      <c r="Q10" s="271"/>
      <c r="R10" s="207"/>
      <c r="S10" s="214"/>
      <c r="T10" s="63"/>
      <c r="U10" s="54"/>
      <c r="V10" s="63"/>
      <c r="W10" s="54"/>
      <c r="X10" s="63"/>
      <c r="Y10" s="54"/>
      <c r="Z10" s="63"/>
      <c r="AA10" s="54"/>
      <c r="AB10" s="63"/>
      <c r="AC10" s="54"/>
      <c r="AD10" s="63"/>
      <c r="AE10" s="54"/>
      <c r="AF10" s="62"/>
      <c r="AG10" s="54"/>
    </row>
    <row r="11" spans="1:33" s="52" customFormat="1" ht="12" customHeight="1" x14ac:dyDescent="0.25">
      <c r="A11" s="268"/>
      <c r="B11" s="270"/>
      <c r="C11" s="284" t="s">
        <v>91</v>
      </c>
      <c r="D11" s="268"/>
      <c r="E11" s="268"/>
      <c r="F11" s="268"/>
      <c r="G11" s="268"/>
      <c r="H11" s="268"/>
      <c r="I11" s="268"/>
      <c r="J11" s="270"/>
      <c r="K11" s="184"/>
      <c r="L11" s="271"/>
      <c r="M11" s="271"/>
      <c r="N11" s="271"/>
      <c r="O11" s="271"/>
      <c r="P11" s="272"/>
      <c r="Q11" s="271"/>
      <c r="R11" s="207"/>
      <c r="S11" s="215"/>
      <c r="T11" s="63"/>
      <c r="U11" s="63"/>
      <c r="V11" s="63"/>
      <c r="W11" s="62"/>
      <c r="X11" s="62"/>
      <c r="Y11" s="62">
        <v>4.5</v>
      </c>
      <c r="Z11" s="62"/>
      <c r="AA11" s="62"/>
      <c r="AB11" s="62"/>
      <c r="AC11" s="62">
        <v>3.5</v>
      </c>
      <c r="AD11" s="62"/>
      <c r="AE11" s="62">
        <v>4</v>
      </c>
      <c r="AF11" s="62"/>
      <c r="AG11" s="62">
        <v>6</v>
      </c>
    </row>
    <row r="12" spans="1:33" s="52" customFormat="1" ht="14.25" customHeight="1" x14ac:dyDescent="0.25">
      <c r="A12" s="268"/>
      <c r="B12" s="270"/>
      <c r="C12" s="170">
        <v>1</v>
      </c>
      <c r="D12" s="68">
        <v>2</v>
      </c>
      <c r="E12" s="68">
        <v>3</v>
      </c>
      <c r="F12" s="68">
        <v>4</v>
      </c>
      <c r="G12" s="68">
        <v>5</v>
      </c>
      <c r="H12" s="68">
        <v>6</v>
      </c>
      <c r="I12" s="68">
        <v>7</v>
      </c>
      <c r="J12" s="195">
        <v>8</v>
      </c>
      <c r="K12" s="184"/>
      <c r="L12" s="271"/>
      <c r="M12" s="271"/>
      <c r="N12" s="271"/>
      <c r="O12" s="271"/>
      <c r="P12" s="272"/>
      <c r="Q12" s="271"/>
      <c r="R12" s="207"/>
      <c r="S12" s="216" t="s">
        <v>22</v>
      </c>
      <c r="T12" s="64"/>
      <c r="U12" s="69" t="s">
        <v>22</v>
      </c>
      <c r="V12" s="63"/>
      <c r="W12" s="69" t="s">
        <v>22</v>
      </c>
      <c r="X12" s="70"/>
      <c r="Y12" s="69" t="s">
        <v>22</v>
      </c>
      <c r="Z12" s="63"/>
      <c r="AA12" s="69" t="s">
        <v>22</v>
      </c>
      <c r="AB12" s="63"/>
      <c r="AC12" s="69" t="s">
        <v>22</v>
      </c>
      <c r="AD12" s="63"/>
      <c r="AE12" s="69" t="s">
        <v>22</v>
      </c>
      <c r="AF12" s="65"/>
      <c r="AG12" s="69" t="s">
        <v>22</v>
      </c>
    </row>
    <row r="13" spans="1:33" s="93" customFormat="1" ht="12" x14ac:dyDescent="0.25">
      <c r="A13" s="88" t="s">
        <v>181</v>
      </c>
      <c r="B13" s="172" t="s">
        <v>182</v>
      </c>
      <c r="C13" s="160"/>
      <c r="D13" s="89"/>
      <c r="E13" s="89"/>
      <c r="F13" s="89"/>
      <c r="G13" s="89"/>
      <c r="H13" s="89"/>
      <c r="I13" s="89"/>
      <c r="J13" s="196"/>
      <c r="K13" s="185">
        <f>SUM(K15:K26)</f>
        <v>1179</v>
      </c>
      <c r="L13" s="90">
        <f t="shared" ref="L13:W13" si="0">SUM(L14:L26)</f>
        <v>2106</v>
      </c>
      <c r="M13" s="90">
        <f t="shared" si="0"/>
        <v>702</v>
      </c>
      <c r="N13" s="90">
        <f t="shared" si="0"/>
        <v>1404</v>
      </c>
      <c r="O13" s="90">
        <f t="shared" si="0"/>
        <v>1132</v>
      </c>
      <c r="P13" s="90">
        <f t="shared" si="0"/>
        <v>272</v>
      </c>
      <c r="Q13" s="90"/>
      <c r="R13" s="208">
        <f t="shared" si="0"/>
        <v>36</v>
      </c>
      <c r="S13" s="217">
        <f t="shared" si="0"/>
        <v>612</v>
      </c>
      <c r="T13" s="91">
        <f t="shared" si="0"/>
        <v>36</v>
      </c>
      <c r="U13" s="92">
        <f t="shared" si="0"/>
        <v>792</v>
      </c>
      <c r="V13" s="92">
        <f t="shared" si="0"/>
        <v>0</v>
      </c>
      <c r="W13" s="92">
        <f t="shared" si="0"/>
        <v>0</v>
      </c>
      <c r="X13" s="91"/>
      <c r="Y13" s="92"/>
      <c r="Z13" s="91"/>
      <c r="AA13" s="92"/>
      <c r="AB13" s="91"/>
      <c r="AC13" s="92"/>
      <c r="AD13" s="91"/>
      <c r="AE13" s="92"/>
      <c r="AF13" s="91"/>
      <c r="AG13" s="92"/>
    </row>
    <row r="14" spans="1:33" s="93" customFormat="1" ht="12" x14ac:dyDescent="0.25">
      <c r="A14" s="94" t="s">
        <v>189</v>
      </c>
      <c r="B14" s="173" t="s">
        <v>185</v>
      </c>
      <c r="C14" s="161" t="s">
        <v>102</v>
      </c>
      <c r="D14" s="96" t="s">
        <v>39</v>
      </c>
      <c r="E14" s="95"/>
      <c r="F14" s="95"/>
      <c r="G14" s="95"/>
      <c r="H14" s="95"/>
      <c r="I14" s="95"/>
      <c r="J14" s="197"/>
      <c r="K14" s="186">
        <v>78</v>
      </c>
      <c r="L14" s="95">
        <f>M14+N14</f>
        <v>117</v>
      </c>
      <c r="M14" s="95">
        <v>39</v>
      </c>
      <c r="N14" s="95">
        <f>S14+U14</f>
        <v>78</v>
      </c>
      <c r="O14" s="95">
        <f>N14-P14-Q14</f>
        <v>78</v>
      </c>
      <c r="P14" s="95"/>
      <c r="Q14" s="95"/>
      <c r="R14" s="209">
        <v>2</v>
      </c>
      <c r="S14" s="218">
        <f>$S$9*R14</f>
        <v>34</v>
      </c>
      <c r="T14" s="97">
        <v>2</v>
      </c>
      <c r="U14" s="95">
        <f>$U$9*T14</f>
        <v>44</v>
      </c>
      <c r="V14" s="91"/>
      <c r="W14" s="95"/>
      <c r="X14" s="91"/>
      <c r="Y14" s="95"/>
      <c r="Z14" s="91"/>
      <c r="AA14" s="95"/>
      <c r="AB14" s="91"/>
      <c r="AC14" s="95"/>
      <c r="AD14" s="91"/>
      <c r="AE14" s="95"/>
      <c r="AF14" s="97"/>
      <c r="AG14" s="95"/>
    </row>
    <row r="15" spans="1:33" s="93" customFormat="1" ht="12" x14ac:dyDescent="0.25">
      <c r="A15" s="94" t="s">
        <v>190</v>
      </c>
      <c r="B15" s="173" t="s">
        <v>184</v>
      </c>
      <c r="C15" s="161" t="s">
        <v>102</v>
      </c>
      <c r="D15" s="95" t="s">
        <v>51</v>
      </c>
      <c r="E15" s="95"/>
      <c r="F15" s="95"/>
      <c r="G15" s="95"/>
      <c r="H15" s="95"/>
      <c r="I15" s="95"/>
      <c r="J15" s="197"/>
      <c r="K15" s="186">
        <v>117</v>
      </c>
      <c r="L15" s="95">
        <f t="shared" ref="L15:L24" si="1">M15+N15</f>
        <v>176</v>
      </c>
      <c r="M15" s="95">
        <v>59</v>
      </c>
      <c r="N15" s="95">
        <f t="shared" ref="N15:N24" si="2">S15+U15</f>
        <v>117</v>
      </c>
      <c r="O15" s="95">
        <f>N15-P15-Q15</f>
        <v>117</v>
      </c>
      <c r="P15" s="95"/>
      <c r="Q15" s="95"/>
      <c r="R15" s="209">
        <v>3</v>
      </c>
      <c r="S15" s="218">
        <f>$S$9*R15</f>
        <v>51</v>
      </c>
      <c r="T15" s="97">
        <v>3</v>
      </c>
      <c r="U15" s="95">
        <f>$U$9*T15</f>
        <v>66</v>
      </c>
      <c r="V15" s="91"/>
      <c r="W15" s="95"/>
      <c r="X15" s="91"/>
      <c r="Y15" s="95"/>
      <c r="Z15" s="91"/>
      <c r="AA15" s="95"/>
      <c r="AB15" s="91"/>
      <c r="AC15" s="95"/>
      <c r="AD15" s="91"/>
      <c r="AE15" s="95"/>
      <c r="AF15" s="97"/>
      <c r="AG15" s="95"/>
    </row>
    <row r="16" spans="1:33" s="93" customFormat="1" ht="12" x14ac:dyDescent="0.25">
      <c r="A16" s="94" t="s">
        <v>191</v>
      </c>
      <c r="B16" s="173" t="s">
        <v>23</v>
      </c>
      <c r="C16" s="161" t="s">
        <v>102</v>
      </c>
      <c r="D16" s="95" t="s">
        <v>51</v>
      </c>
      <c r="E16" s="95"/>
      <c r="F16" s="95"/>
      <c r="G16" s="95"/>
      <c r="H16" s="95"/>
      <c r="I16" s="95"/>
      <c r="J16" s="197"/>
      <c r="K16" s="186">
        <v>78</v>
      </c>
      <c r="L16" s="95">
        <f t="shared" si="1"/>
        <v>117</v>
      </c>
      <c r="M16" s="95">
        <v>39</v>
      </c>
      <c r="N16" s="95">
        <f t="shared" si="2"/>
        <v>78</v>
      </c>
      <c r="O16" s="95">
        <f t="shared" ref="O16:O24" si="3">N16-P16-Q16</f>
        <v>0</v>
      </c>
      <c r="P16" s="95">
        <v>78</v>
      </c>
      <c r="Q16" s="95"/>
      <c r="R16" s="209">
        <v>2</v>
      </c>
      <c r="S16" s="218">
        <f>$S$9*R16</f>
        <v>34</v>
      </c>
      <c r="T16" s="97">
        <v>2</v>
      </c>
      <c r="U16" s="95">
        <f t="shared" ref="U16:U26" si="4">$U$9*T16</f>
        <v>44</v>
      </c>
      <c r="V16" s="91"/>
      <c r="W16" s="95"/>
      <c r="X16" s="91"/>
      <c r="Y16" s="95"/>
      <c r="Z16" s="91"/>
      <c r="AA16" s="95"/>
      <c r="AB16" s="91"/>
      <c r="AC16" s="95"/>
      <c r="AD16" s="91"/>
      <c r="AE16" s="95"/>
      <c r="AF16" s="97"/>
      <c r="AG16" s="95"/>
    </row>
    <row r="17" spans="1:36" s="93" customFormat="1" ht="12" x14ac:dyDescent="0.25">
      <c r="A17" s="94" t="s">
        <v>192</v>
      </c>
      <c r="B17" s="173" t="s">
        <v>24</v>
      </c>
      <c r="C17" s="161" t="s">
        <v>102</v>
      </c>
      <c r="D17" s="95" t="s">
        <v>51</v>
      </c>
      <c r="E17" s="95"/>
      <c r="F17" s="95"/>
      <c r="G17" s="95"/>
      <c r="H17" s="95"/>
      <c r="I17" s="95"/>
      <c r="J17" s="197"/>
      <c r="K17" s="186">
        <v>117</v>
      </c>
      <c r="L17" s="95">
        <f t="shared" si="1"/>
        <v>176</v>
      </c>
      <c r="M17" s="95">
        <v>59</v>
      </c>
      <c r="N17" s="95">
        <f t="shared" si="2"/>
        <v>117</v>
      </c>
      <c r="O17" s="95">
        <f t="shared" si="3"/>
        <v>117</v>
      </c>
      <c r="P17" s="95"/>
      <c r="Q17" s="95"/>
      <c r="R17" s="209">
        <v>3</v>
      </c>
      <c r="S17" s="218">
        <f t="shared" ref="S17:S26" si="5">$S$9*R17</f>
        <v>51</v>
      </c>
      <c r="T17" s="97">
        <v>3</v>
      </c>
      <c r="U17" s="95">
        <f t="shared" si="4"/>
        <v>66</v>
      </c>
      <c r="V17" s="91"/>
      <c r="W17" s="95"/>
      <c r="X17" s="91"/>
      <c r="Y17" s="95"/>
      <c r="Z17" s="91"/>
      <c r="AA17" s="95"/>
      <c r="AB17" s="91"/>
      <c r="AC17" s="95"/>
      <c r="AD17" s="91"/>
      <c r="AE17" s="95"/>
      <c r="AF17" s="97"/>
      <c r="AG17" s="95"/>
    </row>
    <row r="18" spans="1:36" s="93" customFormat="1" ht="12" x14ac:dyDescent="0.25">
      <c r="A18" s="94" t="s">
        <v>193</v>
      </c>
      <c r="B18" s="173" t="s">
        <v>186</v>
      </c>
      <c r="C18" s="162"/>
      <c r="D18" s="95" t="s">
        <v>51</v>
      </c>
      <c r="E18" s="95"/>
      <c r="F18" s="95"/>
      <c r="G18" s="95"/>
      <c r="H18" s="95"/>
      <c r="I18" s="95"/>
      <c r="J18" s="197"/>
      <c r="K18" s="186">
        <v>117</v>
      </c>
      <c r="L18" s="95">
        <f t="shared" si="1"/>
        <v>117</v>
      </c>
      <c r="M18" s="95">
        <v>39</v>
      </c>
      <c r="N18" s="95">
        <f>U18+S18</f>
        <v>78</v>
      </c>
      <c r="O18" s="95">
        <f t="shared" si="3"/>
        <v>78</v>
      </c>
      <c r="P18" s="95"/>
      <c r="Q18" s="95"/>
      <c r="R18" s="209">
        <v>2</v>
      </c>
      <c r="S18" s="218">
        <v>34</v>
      </c>
      <c r="T18" s="97">
        <v>2</v>
      </c>
      <c r="U18" s="95">
        <f>$U$9*T18</f>
        <v>44</v>
      </c>
      <c r="V18" s="91"/>
      <c r="W18" s="95"/>
      <c r="X18" s="91"/>
      <c r="Y18" s="95"/>
      <c r="Z18" s="91"/>
      <c r="AA18" s="95"/>
      <c r="AB18" s="91"/>
      <c r="AC18" s="95"/>
      <c r="AD18" s="91"/>
      <c r="AE18" s="95"/>
      <c r="AF18" s="97"/>
      <c r="AG18" s="95"/>
    </row>
    <row r="19" spans="1:36" s="93" customFormat="1" ht="12" x14ac:dyDescent="0.25">
      <c r="A19" s="94" t="s">
        <v>194</v>
      </c>
      <c r="B19" s="173" t="s">
        <v>187</v>
      </c>
      <c r="C19" s="161" t="s">
        <v>102</v>
      </c>
      <c r="D19" s="95" t="s">
        <v>51</v>
      </c>
      <c r="E19" s="95"/>
      <c r="F19" s="95"/>
      <c r="G19" s="95"/>
      <c r="H19" s="95"/>
      <c r="I19" s="95"/>
      <c r="J19" s="197"/>
      <c r="K19" s="186">
        <v>173</v>
      </c>
      <c r="L19" s="95">
        <f t="shared" si="1"/>
        <v>56</v>
      </c>
      <c r="M19" s="95">
        <v>17</v>
      </c>
      <c r="N19" s="95">
        <f t="shared" si="2"/>
        <v>39</v>
      </c>
      <c r="O19" s="95">
        <f t="shared" si="3"/>
        <v>39</v>
      </c>
      <c r="P19" s="95"/>
      <c r="Q19" s="95"/>
      <c r="R19" s="209">
        <v>1</v>
      </c>
      <c r="S19" s="218">
        <v>17</v>
      </c>
      <c r="T19" s="97">
        <v>1</v>
      </c>
      <c r="U19" s="95">
        <f t="shared" si="4"/>
        <v>22</v>
      </c>
      <c r="V19" s="91"/>
      <c r="W19" s="95"/>
      <c r="X19" s="91"/>
      <c r="Y19" s="95"/>
      <c r="Z19" s="91"/>
      <c r="AA19" s="95"/>
      <c r="AB19" s="91"/>
      <c r="AC19" s="95"/>
      <c r="AD19" s="91"/>
      <c r="AE19" s="95"/>
      <c r="AF19" s="97"/>
      <c r="AG19" s="95"/>
    </row>
    <row r="20" spans="1:36" s="93" customFormat="1" ht="12" x14ac:dyDescent="0.25">
      <c r="A20" s="94" t="s">
        <v>195</v>
      </c>
      <c r="B20" s="173" t="s">
        <v>196</v>
      </c>
      <c r="C20" s="161" t="s">
        <v>102</v>
      </c>
      <c r="D20" s="95" t="s">
        <v>51</v>
      </c>
      <c r="E20" s="95"/>
      <c r="F20" s="95"/>
      <c r="G20" s="95"/>
      <c r="H20" s="95"/>
      <c r="I20" s="95"/>
      <c r="J20" s="197"/>
      <c r="K20" s="186">
        <v>78</v>
      </c>
      <c r="L20" s="95">
        <f t="shared" si="1"/>
        <v>176</v>
      </c>
      <c r="M20" s="95">
        <v>59</v>
      </c>
      <c r="N20" s="95">
        <f t="shared" si="2"/>
        <v>117</v>
      </c>
      <c r="O20" s="95">
        <f t="shared" si="3"/>
        <v>97</v>
      </c>
      <c r="P20" s="95">
        <v>20</v>
      </c>
      <c r="Q20" s="95"/>
      <c r="R20" s="209">
        <v>3</v>
      </c>
      <c r="S20" s="218">
        <f t="shared" si="5"/>
        <v>51</v>
      </c>
      <c r="T20" s="97">
        <v>3</v>
      </c>
      <c r="U20" s="95">
        <f t="shared" si="4"/>
        <v>66</v>
      </c>
      <c r="V20" s="91"/>
      <c r="W20" s="95"/>
      <c r="X20" s="91"/>
      <c r="Y20" s="95"/>
      <c r="Z20" s="91"/>
      <c r="AA20" s="95"/>
      <c r="AB20" s="91"/>
      <c r="AC20" s="95"/>
      <c r="AD20" s="91"/>
      <c r="AE20" s="95"/>
      <c r="AF20" s="97"/>
      <c r="AG20" s="95"/>
    </row>
    <row r="21" spans="1:36" s="98" customFormat="1" ht="12" x14ac:dyDescent="0.25">
      <c r="A21" s="94" t="s">
        <v>197</v>
      </c>
      <c r="B21" s="173" t="s">
        <v>25</v>
      </c>
      <c r="C21" s="161" t="s">
        <v>51</v>
      </c>
      <c r="D21" s="95" t="s">
        <v>51</v>
      </c>
      <c r="E21" s="95"/>
      <c r="F21" s="95"/>
      <c r="G21" s="95"/>
      <c r="H21" s="95"/>
      <c r="I21" s="95"/>
      <c r="J21" s="197"/>
      <c r="K21" s="186">
        <v>117</v>
      </c>
      <c r="L21" s="95">
        <f t="shared" si="1"/>
        <v>176</v>
      </c>
      <c r="M21" s="95">
        <v>59</v>
      </c>
      <c r="N21" s="95">
        <f t="shared" si="2"/>
        <v>117</v>
      </c>
      <c r="O21" s="95">
        <f t="shared" si="3"/>
        <v>9</v>
      </c>
      <c r="P21" s="95">
        <v>108</v>
      </c>
      <c r="Q21" s="95"/>
      <c r="R21" s="209">
        <v>3</v>
      </c>
      <c r="S21" s="218">
        <f t="shared" si="5"/>
        <v>51</v>
      </c>
      <c r="T21" s="97">
        <v>3</v>
      </c>
      <c r="U21" s="95">
        <f t="shared" si="4"/>
        <v>66</v>
      </c>
      <c r="V21" s="91"/>
      <c r="W21" s="95"/>
      <c r="X21" s="91"/>
      <c r="Y21" s="95"/>
      <c r="Z21" s="91"/>
      <c r="AA21" s="95"/>
      <c r="AB21" s="91"/>
      <c r="AC21" s="95"/>
      <c r="AD21" s="91"/>
      <c r="AE21" s="95"/>
      <c r="AF21" s="97"/>
      <c r="AG21" s="95"/>
    </row>
    <row r="22" spans="1:36" s="98" customFormat="1" ht="12" x14ac:dyDescent="0.25">
      <c r="A22" s="94" t="s">
        <v>198</v>
      </c>
      <c r="B22" s="173" t="s">
        <v>188</v>
      </c>
      <c r="C22" s="161"/>
      <c r="D22" s="95" t="s">
        <v>51</v>
      </c>
      <c r="E22" s="95"/>
      <c r="F22" s="95"/>
      <c r="G22" s="95"/>
      <c r="H22" s="95"/>
      <c r="I22" s="95"/>
      <c r="J22" s="197"/>
      <c r="K22" s="186">
        <v>70</v>
      </c>
      <c r="L22" s="95">
        <f t="shared" si="1"/>
        <v>110</v>
      </c>
      <c r="M22" s="95">
        <v>37</v>
      </c>
      <c r="N22" s="95">
        <f t="shared" si="2"/>
        <v>73</v>
      </c>
      <c r="O22" s="95">
        <f t="shared" si="3"/>
        <v>67</v>
      </c>
      <c r="P22" s="95">
        <v>6</v>
      </c>
      <c r="Q22" s="95"/>
      <c r="R22" s="209">
        <v>3</v>
      </c>
      <c r="S22" s="218">
        <f t="shared" si="5"/>
        <v>51</v>
      </c>
      <c r="T22" s="97">
        <v>1</v>
      </c>
      <c r="U22" s="95">
        <f t="shared" si="4"/>
        <v>22</v>
      </c>
      <c r="V22" s="91"/>
      <c r="W22" s="95"/>
      <c r="X22" s="91"/>
      <c r="Y22" s="95"/>
      <c r="Z22" s="91"/>
      <c r="AA22" s="95"/>
      <c r="AB22" s="91"/>
      <c r="AC22" s="95"/>
      <c r="AD22" s="91"/>
      <c r="AE22" s="95"/>
      <c r="AF22" s="97"/>
      <c r="AG22" s="95"/>
    </row>
    <row r="23" spans="1:36" s="98" customFormat="1" ht="12" x14ac:dyDescent="0.25">
      <c r="A23" s="94" t="s">
        <v>199</v>
      </c>
      <c r="B23" s="173" t="s">
        <v>183</v>
      </c>
      <c r="C23" s="161" t="s">
        <v>51</v>
      </c>
      <c r="D23" s="96" t="s">
        <v>39</v>
      </c>
      <c r="E23" s="95"/>
      <c r="F23" s="95"/>
      <c r="G23" s="95"/>
      <c r="H23" s="95"/>
      <c r="I23" s="95"/>
      <c r="J23" s="197"/>
      <c r="K23" s="186">
        <v>156</v>
      </c>
      <c r="L23" s="95">
        <f t="shared" si="1"/>
        <v>435</v>
      </c>
      <c r="M23" s="95">
        <v>145</v>
      </c>
      <c r="N23" s="95">
        <f t="shared" si="2"/>
        <v>290</v>
      </c>
      <c r="O23" s="95">
        <f t="shared" si="3"/>
        <v>290</v>
      </c>
      <c r="P23" s="95"/>
      <c r="Q23" s="95"/>
      <c r="R23" s="209">
        <v>8</v>
      </c>
      <c r="S23" s="218">
        <f t="shared" si="5"/>
        <v>136</v>
      </c>
      <c r="T23" s="97">
        <v>7</v>
      </c>
      <c r="U23" s="95">
        <f>$U$9*T23</f>
        <v>154</v>
      </c>
      <c r="V23" s="91"/>
      <c r="W23" s="95"/>
      <c r="X23" s="91"/>
      <c r="Y23" s="95"/>
      <c r="Z23" s="91"/>
      <c r="AA23" s="95"/>
      <c r="AB23" s="91"/>
      <c r="AC23" s="95"/>
      <c r="AD23" s="91"/>
      <c r="AE23" s="95"/>
      <c r="AF23" s="97"/>
      <c r="AG23" s="95"/>
    </row>
    <row r="24" spans="1:36" s="93" customFormat="1" ht="12" x14ac:dyDescent="0.25">
      <c r="A24" s="94" t="s">
        <v>200</v>
      </c>
      <c r="B24" s="173" t="s">
        <v>201</v>
      </c>
      <c r="C24" s="161"/>
      <c r="D24" s="95" t="s">
        <v>51</v>
      </c>
      <c r="E24" s="95"/>
      <c r="F24" s="95"/>
      <c r="G24" s="95"/>
      <c r="H24" s="95"/>
      <c r="I24" s="95"/>
      <c r="J24" s="197"/>
      <c r="K24" s="186">
        <v>156</v>
      </c>
      <c r="L24" s="95">
        <f t="shared" si="1"/>
        <v>150</v>
      </c>
      <c r="M24" s="95">
        <v>50</v>
      </c>
      <c r="N24" s="95">
        <f t="shared" si="2"/>
        <v>100</v>
      </c>
      <c r="O24" s="95">
        <f t="shared" si="3"/>
        <v>40</v>
      </c>
      <c r="P24" s="95">
        <v>60</v>
      </c>
      <c r="Q24" s="95"/>
      <c r="R24" s="209">
        <v>2</v>
      </c>
      <c r="S24" s="218">
        <f t="shared" si="5"/>
        <v>34</v>
      </c>
      <c r="T24" s="97">
        <v>3</v>
      </c>
      <c r="U24" s="95">
        <f t="shared" si="4"/>
        <v>66</v>
      </c>
      <c r="V24" s="91"/>
      <c r="W24" s="95"/>
      <c r="X24" s="91"/>
      <c r="Y24" s="95"/>
      <c r="Z24" s="91"/>
      <c r="AA24" s="95"/>
      <c r="AB24" s="91"/>
      <c r="AC24" s="95"/>
      <c r="AD24" s="91"/>
      <c r="AE24" s="95"/>
      <c r="AF24" s="97"/>
      <c r="AG24" s="95"/>
    </row>
    <row r="25" spans="1:36" s="93" customFormat="1" ht="12" x14ac:dyDescent="0.25">
      <c r="A25" s="94" t="s">
        <v>203</v>
      </c>
      <c r="B25" s="173" t="s">
        <v>202</v>
      </c>
      <c r="C25" s="161"/>
      <c r="D25" s="96" t="s">
        <v>39</v>
      </c>
      <c r="E25" s="95"/>
      <c r="F25" s="95"/>
      <c r="G25" s="95"/>
      <c r="H25" s="95"/>
      <c r="I25" s="95"/>
      <c r="J25" s="197"/>
      <c r="K25" s="186"/>
      <c r="L25" s="95">
        <f t="shared" ref="L25:L26" si="6">M25+N25</f>
        <v>150</v>
      </c>
      <c r="M25" s="95">
        <v>50</v>
      </c>
      <c r="N25" s="95">
        <f t="shared" ref="N25:N26" si="7">S25+U25</f>
        <v>100</v>
      </c>
      <c r="O25" s="95">
        <f t="shared" ref="O25:O26" si="8">N25-P25-Q25</f>
        <v>100</v>
      </c>
      <c r="P25" s="95"/>
      <c r="Q25" s="95"/>
      <c r="R25" s="209">
        <v>2</v>
      </c>
      <c r="S25" s="218">
        <f t="shared" si="5"/>
        <v>34</v>
      </c>
      <c r="T25" s="97">
        <v>3</v>
      </c>
      <c r="U25" s="95">
        <f t="shared" si="4"/>
        <v>66</v>
      </c>
      <c r="V25" s="91"/>
      <c r="W25" s="95"/>
      <c r="X25" s="91"/>
      <c r="Y25" s="95"/>
      <c r="Z25" s="91"/>
      <c r="AA25" s="95"/>
      <c r="AB25" s="91"/>
      <c r="AC25" s="95"/>
      <c r="AD25" s="91"/>
      <c r="AE25" s="95"/>
      <c r="AF25" s="97"/>
      <c r="AG25" s="95"/>
    </row>
    <row r="26" spans="1:36" s="93" customFormat="1" ht="12" x14ac:dyDescent="0.25">
      <c r="A26" s="94" t="s">
        <v>204</v>
      </c>
      <c r="B26" s="173" t="s">
        <v>205</v>
      </c>
      <c r="C26" s="161"/>
      <c r="D26" s="95" t="s">
        <v>51</v>
      </c>
      <c r="E26" s="95"/>
      <c r="F26" s="95"/>
      <c r="G26" s="95"/>
      <c r="H26" s="95"/>
      <c r="I26" s="95"/>
      <c r="J26" s="197"/>
      <c r="K26" s="186"/>
      <c r="L26" s="95">
        <f t="shared" si="6"/>
        <v>150</v>
      </c>
      <c r="M26" s="95">
        <v>50</v>
      </c>
      <c r="N26" s="95">
        <f t="shared" si="7"/>
        <v>100</v>
      </c>
      <c r="O26" s="95">
        <f t="shared" si="8"/>
        <v>100</v>
      </c>
      <c r="P26" s="95"/>
      <c r="Q26" s="95"/>
      <c r="R26" s="209">
        <v>2</v>
      </c>
      <c r="S26" s="218">
        <f t="shared" si="5"/>
        <v>34</v>
      </c>
      <c r="T26" s="97">
        <v>3</v>
      </c>
      <c r="U26" s="95">
        <f t="shared" si="4"/>
        <v>66</v>
      </c>
      <c r="V26" s="91"/>
      <c r="W26" s="95"/>
      <c r="X26" s="91"/>
      <c r="Y26" s="95"/>
      <c r="Z26" s="91"/>
      <c r="AA26" s="95"/>
      <c r="AB26" s="91"/>
      <c r="AC26" s="95"/>
      <c r="AD26" s="91"/>
      <c r="AE26" s="95"/>
      <c r="AF26" s="97"/>
      <c r="AG26" s="95"/>
    </row>
    <row r="27" spans="1:36" s="100" customFormat="1" ht="12" x14ac:dyDescent="0.25">
      <c r="A27" s="88" t="s">
        <v>26</v>
      </c>
      <c r="B27" s="172" t="s">
        <v>27</v>
      </c>
      <c r="C27" s="163"/>
      <c r="D27" s="99"/>
      <c r="E27" s="99"/>
      <c r="F27" s="99"/>
      <c r="G27" s="99"/>
      <c r="H27" s="99"/>
      <c r="I27" s="99"/>
      <c r="J27" s="198"/>
      <c r="K27" s="187" t="s">
        <v>241</v>
      </c>
      <c r="L27" s="92">
        <f>SUM(L28:L35)</f>
        <v>1002</v>
      </c>
      <c r="M27" s="92">
        <f>SUM(M28:M35)</f>
        <v>334</v>
      </c>
      <c r="N27" s="92">
        <f>SUM(N28:N35)</f>
        <v>668</v>
      </c>
      <c r="O27" s="92">
        <f t="shared" ref="O27:P27" si="9">SUM(O28:O35)</f>
        <v>216</v>
      </c>
      <c r="P27" s="92">
        <f t="shared" si="9"/>
        <v>452</v>
      </c>
      <c r="Q27" s="92"/>
      <c r="R27" s="208"/>
      <c r="S27" s="217"/>
      <c r="T27" s="91"/>
      <c r="U27" s="92"/>
      <c r="V27" s="92"/>
      <c r="W27" s="92">
        <f>SUM(W28:W34)</f>
        <v>224</v>
      </c>
      <c r="X27" s="92"/>
      <c r="Y27" s="92">
        <f>SUM(Y28:Y34)</f>
        <v>152</v>
      </c>
      <c r="Z27" s="92"/>
      <c r="AA27" s="92">
        <f>SUM(AA28:AA34)</f>
        <v>96</v>
      </c>
      <c r="AB27" s="92"/>
      <c r="AC27" s="92">
        <f>SUM(AC28:AC34)</f>
        <v>100</v>
      </c>
      <c r="AD27" s="92"/>
      <c r="AE27" s="92">
        <f>SUM(AE28:AE35)</f>
        <v>48</v>
      </c>
      <c r="AF27" s="92">
        <f t="shared" ref="AF27:AG27" si="10">SUM(AF28:AF35)</f>
        <v>4</v>
      </c>
      <c r="AG27" s="92">
        <f t="shared" si="10"/>
        <v>48</v>
      </c>
      <c r="AI27" s="101"/>
      <c r="AJ27" s="101"/>
    </row>
    <row r="28" spans="1:36" s="93" customFormat="1" ht="12" x14ac:dyDescent="0.25">
      <c r="A28" s="102" t="s">
        <v>28</v>
      </c>
      <c r="B28" s="174" t="s">
        <v>29</v>
      </c>
      <c r="C28" s="164"/>
      <c r="D28" s="103"/>
      <c r="E28" s="103" t="s">
        <v>51</v>
      </c>
      <c r="F28" s="103"/>
      <c r="G28" s="103"/>
      <c r="H28" s="103"/>
      <c r="I28" s="103"/>
      <c r="J28" s="199"/>
      <c r="K28" s="187" t="s">
        <v>90</v>
      </c>
      <c r="L28" s="95">
        <f t="shared" ref="L28:L34" si="11">SUM(M28:N28)</f>
        <v>72</v>
      </c>
      <c r="M28" s="95">
        <f>0.5*N28</f>
        <v>24</v>
      </c>
      <c r="N28" s="95">
        <f t="shared" ref="N28:N35" si="12">SUM(W28:W28,Y28,AA28,AC28,AE28,AG28)</f>
        <v>48</v>
      </c>
      <c r="O28" s="95">
        <f t="shared" ref="O28:O54" si="13">N28-P28-Q28</f>
        <v>48</v>
      </c>
      <c r="P28" s="95">
        <v>0</v>
      </c>
      <c r="Q28" s="95"/>
      <c r="R28" s="209"/>
      <c r="S28" s="218"/>
      <c r="T28" s="97"/>
      <c r="U28" s="95"/>
      <c r="V28" s="91">
        <v>3</v>
      </c>
      <c r="W28" s="95">
        <f t="shared" ref="W28:W34" si="14">V28*$W$9</f>
        <v>48</v>
      </c>
      <c r="X28" s="104"/>
      <c r="Y28" s="95"/>
      <c r="Z28" s="91"/>
      <c r="AA28" s="95"/>
      <c r="AB28" s="91"/>
      <c r="AC28" s="95"/>
      <c r="AD28" s="91"/>
      <c r="AE28" s="95"/>
      <c r="AF28" s="97"/>
      <c r="AG28" s="95"/>
      <c r="AH28" s="105"/>
      <c r="AJ28" s="101"/>
    </row>
    <row r="29" spans="1:36" s="93" customFormat="1" ht="12" x14ac:dyDescent="0.25">
      <c r="A29" s="102" t="s">
        <v>30</v>
      </c>
      <c r="B29" s="174" t="s">
        <v>24</v>
      </c>
      <c r="C29" s="164"/>
      <c r="D29" s="103"/>
      <c r="E29" s="103" t="s">
        <v>102</v>
      </c>
      <c r="F29" s="103" t="s">
        <v>51</v>
      </c>
      <c r="G29" s="103"/>
      <c r="H29" s="103"/>
      <c r="I29" s="103"/>
      <c r="J29" s="199"/>
      <c r="K29" s="187" t="s">
        <v>90</v>
      </c>
      <c r="L29" s="95">
        <f t="shared" si="11"/>
        <v>81</v>
      </c>
      <c r="M29" s="95">
        <f>0.5*N29</f>
        <v>27</v>
      </c>
      <c r="N29" s="95">
        <f>SUM(W29:W29,Y29,AA29,AC29,AE29,AG29)</f>
        <v>54</v>
      </c>
      <c r="O29" s="106">
        <f t="shared" si="13"/>
        <v>54</v>
      </c>
      <c r="P29" s="95">
        <v>0</v>
      </c>
      <c r="Q29" s="95"/>
      <c r="R29" s="209"/>
      <c r="S29" s="218"/>
      <c r="T29" s="97"/>
      <c r="U29" s="95"/>
      <c r="V29" s="91">
        <v>1</v>
      </c>
      <c r="W29" s="95">
        <f t="shared" si="14"/>
        <v>16</v>
      </c>
      <c r="X29" s="91">
        <v>2</v>
      </c>
      <c r="Y29" s="95">
        <f t="shared" ref="Y29:Y30" si="15">X29*$Y$9</f>
        <v>38</v>
      </c>
      <c r="Z29" s="91"/>
      <c r="AA29" s="95"/>
      <c r="AB29" s="91"/>
      <c r="AC29" s="95"/>
      <c r="AD29" s="91"/>
      <c r="AE29" s="95"/>
      <c r="AF29" s="97"/>
      <c r="AG29" s="95"/>
      <c r="AH29" s="105"/>
      <c r="AJ29" s="101"/>
    </row>
    <row r="30" spans="1:36" s="93" customFormat="1" ht="12" x14ac:dyDescent="0.25">
      <c r="A30" s="102" t="s">
        <v>144</v>
      </c>
      <c r="B30" s="174" t="s">
        <v>145</v>
      </c>
      <c r="C30" s="164"/>
      <c r="D30" s="103"/>
      <c r="E30" s="103" t="s">
        <v>51</v>
      </c>
      <c r="F30" s="103"/>
      <c r="G30" s="103"/>
      <c r="H30" s="103"/>
      <c r="I30" s="103"/>
      <c r="J30" s="199"/>
      <c r="K30" s="187" t="s">
        <v>90</v>
      </c>
      <c r="L30" s="95">
        <f t="shared" ref="L30" si="16">SUM(M30:N30)</f>
        <v>72</v>
      </c>
      <c r="M30" s="95">
        <f>0.5*N30</f>
        <v>24</v>
      </c>
      <c r="N30" s="95">
        <f t="shared" si="12"/>
        <v>48</v>
      </c>
      <c r="O30" s="106">
        <f t="shared" ref="O30" si="17">N30-P30-Q30</f>
        <v>28</v>
      </c>
      <c r="P30" s="95">
        <v>20</v>
      </c>
      <c r="Q30" s="95"/>
      <c r="R30" s="209"/>
      <c r="S30" s="218"/>
      <c r="T30" s="97"/>
      <c r="U30" s="95"/>
      <c r="V30" s="91">
        <v>3</v>
      </c>
      <c r="W30" s="95">
        <f t="shared" si="14"/>
        <v>48</v>
      </c>
      <c r="X30" s="104"/>
      <c r="Y30" s="95">
        <f t="shared" si="15"/>
        <v>0</v>
      </c>
      <c r="Z30" s="91"/>
      <c r="AA30" s="95">
        <f>Z30*$AA$9</f>
        <v>0</v>
      </c>
      <c r="AB30" s="91"/>
      <c r="AC30" s="95"/>
      <c r="AD30" s="91"/>
      <c r="AE30" s="95">
        <f t="shared" ref="AE30:AE31" si="18">AD30*$AE$9</f>
        <v>0</v>
      </c>
      <c r="AF30" s="97"/>
      <c r="AG30" s="95"/>
      <c r="AH30" s="105"/>
      <c r="AJ30" s="101"/>
    </row>
    <row r="31" spans="1:36" s="93" customFormat="1" ht="12" x14ac:dyDescent="0.25">
      <c r="A31" s="102" t="s">
        <v>31</v>
      </c>
      <c r="B31" s="174" t="s">
        <v>23</v>
      </c>
      <c r="C31" s="164"/>
      <c r="D31" s="103"/>
      <c r="E31" s="103" t="s">
        <v>102</v>
      </c>
      <c r="F31" s="103" t="s">
        <v>102</v>
      </c>
      <c r="G31" s="103" t="s">
        <v>102</v>
      </c>
      <c r="H31" s="103" t="s">
        <v>51</v>
      </c>
      <c r="I31" s="103"/>
      <c r="J31" s="199"/>
      <c r="K31" s="187" t="s">
        <v>206</v>
      </c>
      <c r="L31" s="95">
        <f t="shared" si="11"/>
        <v>220</v>
      </c>
      <c r="M31" s="95">
        <v>26</v>
      </c>
      <c r="N31" s="95">
        <f t="shared" si="12"/>
        <v>194</v>
      </c>
      <c r="O31" s="106">
        <f t="shared" si="13"/>
        <v>0</v>
      </c>
      <c r="P31" s="95">
        <f>N31</f>
        <v>194</v>
      </c>
      <c r="Q31" s="95"/>
      <c r="R31" s="209"/>
      <c r="S31" s="218"/>
      <c r="T31" s="97"/>
      <c r="U31" s="95"/>
      <c r="V31" s="91">
        <v>2</v>
      </c>
      <c r="W31" s="95">
        <f t="shared" si="14"/>
        <v>32</v>
      </c>
      <c r="X31" s="91">
        <v>2</v>
      </c>
      <c r="Y31" s="95">
        <f>X31*$Y$9</f>
        <v>38</v>
      </c>
      <c r="Z31" s="91">
        <v>4</v>
      </c>
      <c r="AA31" s="95">
        <f>Z31*$AA$9</f>
        <v>64</v>
      </c>
      <c r="AB31" s="91">
        <v>3</v>
      </c>
      <c r="AC31" s="95">
        <f>AB31*$AC$9</f>
        <v>60</v>
      </c>
      <c r="AD31" s="91"/>
      <c r="AE31" s="95">
        <f t="shared" si="18"/>
        <v>0</v>
      </c>
      <c r="AF31" s="97"/>
      <c r="AG31" s="95">
        <f>AF31*$AG$9</f>
        <v>0</v>
      </c>
      <c r="AH31" s="105"/>
      <c r="AJ31" s="101"/>
    </row>
    <row r="32" spans="1:36" s="93" customFormat="1" ht="12" x14ac:dyDescent="0.25">
      <c r="A32" s="102" t="s">
        <v>32</v>
      </c>
      <c r="B32" s="174" t="s">
        <v>25</v>
      </c>
      <c r="C32" s="164"/>
      <c r="D32" s="103"/>
      <c r="E32" s="103" t="s">
        <v>92</v>
      </c>
      <c r="F32" s="103" t="s">
        <v>92</v>
      </c>
      <c r="G32" s="103" t="s">
        <v>92</v>
      </c>
      <c r="H32" s="103" t="s">
        <v>92</v>
      </c>
      <c r="I32" s="103" t="s">
        <v>92</v>
      </c>
      <c r="J32" s="199" t="s">
        <v>51</v>
      </c>
      <c r="K32" s="187" t="s">
        <v>206</v>
      </c>
      <c r="L32" s="95">
        <f t="shared" si="11"/>
        <v>380</v>
      </c>
      <c r="M32" s="95">
        <f>1*N32</f>
        <v>190</v>
      </c>
      <c r="N32" s="95">
        <f>SUM(W32:W32,Y32,AA32,AC32,AE32,AG32)</f>
        <v>190</v>
      </c>
      <c r="O32" s="106">
        <f t="shared" si="13"/>
        <v>2</v>
      </c>
      <c r="P32" s="95">
        <v>188</v>
      </c>
      <c r="Q32" s="95"/>
      <c r="R32" s="209"/>
      <c r="S32" s="218"/>
      <c r="T32" s="97"/>
      <c r="U32" s="95"/>
      <c r="V32" s="91">
        <v>2</v>
      </c>
      <c r="W32" s="95">
        <f t="shared" si="14"/>
        <v>32</v>
      </c>
      <c r="X32" s="91">
        <v>2</v>
      </c>
      <c r="Y32" s="95">
        <f t="shared" ref="Y32:Y34" si="19">X32*$Y$9</f>
        <v>38</v>
      </c>
      <c r="Z32" s="91">
        <v>2</v>
      </c>
      <c r="AA32" s="95">
        <f>Z32*$AA$9</f>
        <v>32</v>
      </c>
      <c r="AB32" s="91">
        <v>2</v>
      </c>
      <c r="AC32" s="95">
        <f>AB32*$AC$9</f>
        <v>40</v>
      </c>
      <c r="AD32" s="91">
        <v>2</v>
      </c>
      <c r="AE32" s="95">
        <f>AD32*$AE$9</f>
        <v>24</v>
      </c>
      <c r="AF32" s="97">
        <v>2</v>
      </c>
      <c r="AG32" s="95">
        <f>AF32*$AG$9</f>
        <v>24</v>
      </c>
      <c r="AH32" s="105"/>
      <c r="AJ32" s="101"/>
    </row>
    <row r="33" spans="1:37" s="93" customFormat="1" ht="12" x14ac:dyDescent="0.25">
      <c r="A33" s="107" t="s">
        <v>33</v>
      </c>
      <c r="B33" s="175" t="s">
        <v>34</v>
      </c>
      <c r="C33" s="164"/>
      <c r="D33" s="103"/>
      <c r="E33" s="103"/>
      <c r="F33" s="103" t="s">
        <v>51</v>
      </c>
      <c r="G33" s="103"/>
      <c r="H33" s="103"/>
      <c r="I33" s="103"/>
      <c r="J33" s="199"/>
      <c r="K33" s="187"/>
      <c r="L33" s="95">
        <f t="shared" si="11"/>
        <v>57</v>
      </c>
      <c r="M33" s="95">
        <f>0.5*N33</f>
        <v>19</v>
      </c>
      <c r="N33" s="95">
        <f t="shared" si="12"/>
        <v>38</v>
      </c>
      <c r="O33" s="106">
        <f t="shared" si="13"/>
        <v>28</v>
      </c>
      <c r="P33" s="95">
        <v>10</v>
      </c>
      <c r="Q33" s="95"/>
      <c r="R33" s="209"/>
      <c r="S33" s="218"/>
      <c r="T33" s="97"/>
      <c r="U33" s="95"/>
      <c r="V33" s="91"/>
      <c r="W33" s="95">
        <f t="shared" si="14"/>
        <v>0</v>
      </c>
      <c r="X33" s="91">
        <v>2</v>
      </c>
      <c r="Y33" s="95">
        <f t="shared" si="19"/>
        <v>38</v>
      </c>
      <c r="Z33" s="91"/>
      <c r="AA33" s="95"/>
      <c r="AB33" s="91"/>
      <c r="AC33" s="95"/>
      <c r="AD33" s="91"/>
      <c r="AE33" s="95"/>
      <c r="AF33" s="97"/>
      <c r="AG33" s="95"/>
      <c r="AH33" s="108"/>
      <c r="AJ33" s="101"/>
    </row>
    <row r="34" spans="1:37" s="93" customFormat="1" ht="12" x14ac:dyDescent="0.25">
      <c r="A34" s="107" t="s">
        <v>35</v>
      </c>
      <c r="B34" s="175" t="s">
        <v>36</v>
      </c>
      <c r="C34" s="164"/>
      <c r="D34" s="103"/>
      <c r="E34" s="103" t="s">
        <v>51</v>
      </c>
      <c r="F34" s="103"/>
      <c r="G34" s="103"/>
      <c r="H34" s="103"/>
      <c r="I34" s="103"/>
      <c r="J34" s="199"/>
      <c r="K34" s="187"/>
      <c r="L34" s="95">
        <f t="shared" si="11"/>
        <v>72</v>
      </c>
      <c r="M34" s="95">
        <f>0.5*N34</f>
        <v>24</v>
      </c>
      <c r="N34" s="95">
        <f>SUM(W34:W34,Y34,AA34,AC34,AE34,AG34)</f>
        <v>48</v>
      </c>
      <c r="O34" s="95">
        <f t="shared" si="13"/>
        <v>38</v>
      </c>
      <c r="P34" s="95">
        <v>10</v>
      </c>
      <c r="Q34" s="95"/>
      <c r="R34" s="209"/>
      <c r="S34" s="218"/>
      <c r="T34" s="97"/>
      <c r="U34" s="95"/>
      <c r="V34" s="91">
        <v>3</v>
      </c>
      <c r="W34" s="95">
        <f t="shared" si="14"/>
        <v>48</v>
      </c>
      <c r="X34" s="91"/>
      <c r="Y34" s="95">
        <f t="shared" si="19"/>
        <v>0</v>
      </c>
      <c r="Z34" s="91"/>
      <c r="AA34" s="95"/>
      <c r="AB34" s="91"/>
      <c r="AC34" s="95"/>
      <c r="AD34" s="91"/>
      <c r="AE34" s="95"/>
      <c r="AF34" s="97"/>
      <c r="AG34" s="95"/>
      <c r="AH34" s="108"/>
      <c r="AJ34" s="101"/>
    </row>
    <row r="35" spans="1:37" s="93" customFormat="1" ht="12" x14ac:dyDescent="0.25">
      <c r="A35" s="107" t="s">
        <v>240</v>
      </c>
      <c r="B35" s="175" t="s">
        <v>239</v>
      </c>
      <c r="C35" s="164"/>
      <c r="D35" s="103"/>
      <c r="E35" s="103"/>
      <c r="F35" s="103"/>
      <c r="G35" s="103"/>
      <c r="H35" s="103"/>
      <c r="I35" s="103" t="s">
        <v>102</v>
      </c>
      <c r="J35" s="199" t="s">
        <v>51</v>
      </c>
      <c r="K35" s="187"/>
      <c r="L35" s="95">
        <f t="shared" ref="L35" si="20">SUM(M35:N35)</f>
        <v>48</v>
      </c>
      <c r="M35" s="95">
        <v>0</v>
      </c>
      <c r="N35" s="95">
        <f t="shared" si="12"/>
        <v>48</v>
      </c>
      <c r="O35" s="95">
        <f t="shared" ref="O35" si="21">N35-P35-Q35</f>
        <v>18</v>
      </c>
      <c r="P35" s="95">
        <v>30</v>
      </c>
      <c r="Q35" s="95"/>
      <c r="R35" s="209"/>
      <c r="S35" s="218"/>
      <c r="T35" s="97"/>
      <c r="U35" s="95"/>
      <c r="V35" s="91"/>
      <c r="W35" s="95"/>
      <c r="X35" s="91"/>
      <c r="Y35" s="95"/>
      <c r="Z35" s="91"/>
      <c r="AA35" s="95"/>
      <c r="AB35" s="91"/>
      <c r="AC35" s="95"/>
      <c r="AD35" s="91">
        <v>2</v>
      </c>
      <c r="AE35" s="95">
        <f>AD35*$AE$9</f>
        <v>24</v>
      </c>
      <c r="AF35" s="97">
        <v>2</v>
      </c>
      <c r="AG35" s="95">
        <f>AF35*$AG$9</f>
        <v>24</v>
      </c>
      <c r="AH35" s="108"/>
      <c r="AJ35" s="101"/>
    </row>
    <row r="36" spans="1:37" s="109" customFormat="1" ht="12" x14ac:dyDescent="0.25">
      <c r="A36" s="88" t="s">
        <v>37</v>
      </c>
      <c r="B36" s="172" t="s">
        <v>245</v>
      </c>
      <c r="C36" s="163"/>
      <c r="D36" s="99"/>
      <c r="E36" s="99"/>
      <c r="F36" s="99"/>
      <c r="G36" s="99"/>
      <c r="H36" s="99"/>
      <c r="I36" s="99"/>
      <c r="J36" s="198"/>
      <c r="K36" s="188" t="s">
        <v>242</v>
      </c>
      <c r="L36" s="92">
        <f t="shared" ref="L36:P36" si="22">SUM(L37:L38)</f>
        <v>192</v>
      </c>
      <c r="M36" s="92">
        <f t="shared" si="22"/>
        <v>64</v>
      </c>
      <c r="N36" s="92">
        <f t="shared" si="22"/>
        <v>128</v>
      </c>
      <c r="O36" s="92">
        <f t="shared" si="22"/>
        <v>52</v>
      </c>
      <c r="P36" s="92">
        <f t="shared" si="22"/>
        <v>76</v>
      </c>
      <c r="Q36" s="92"/>
      <c r="R36" s="208"/>
      <c r="S36" s="217"/>
      <c r="T36" s="91"/>
      <c r="U36" s="92"/>
      <c r="V36" s="92"/>
      <c r="W36" s="92">
        <f>SUM(W37:W38)</f>
        <v>128</v>
      </c>
      <c r="X36" s="92"/>
      <c r="Y36" s="92"/>
      <c r="Z36" s="92"/>
      <c r="AA36" s="92"/>
      <c r="AB36" s="92"/>
      <c r="AC36" s="92"/>
      <c r="AD36" s="92"/>
      <c r="AE36" s="92"/>
      <c r="AF36" s="92"/>
      <c r="AG36" s="92"/>
      <c r="AJ36" s="101"/>
    </row>
    <row r="37" spans="1:37" s="93" customFormat="1" ht="12" x14ac:dyDescent="0.25">
      <c r="A37" s="94" t="s">
        <v>38</v>
      </c>
      <c r="B37" s="173" t="s">
        <v>183</v>
      </c>
      <c r="C37" s="164"/>
      <c r="D37" s="110"/>
      <c r="E37" s="111" t="s">
        <v>39</v>
      </c>
      <c r="F37" s="110"/>
      <c r="G37" s="110"/>
      <c r="H37" s="103"/>
      <c r="I37" s="103"/>
      <c r="J37" s="199"/>
      <c r="K37" s="187"/>
      <c r="L37" s="106">
        <f>SUM(M37:N37)</f>
        <v>96</v>
      </c>
      <c r="M37" s="106">
        <f t="shared" ref="M37:M54" si="23">0.5*N37</f>
        <v>32</v>
      </c>
      <c r="N37" s="95">
        <f>SUM(W37,Y37)</f>
        <v>64</v>
      </c>
      <c r="O37" s="106">
        <f t="shared" si="13"/>
        <v>48</v>
      </c>
      <c r="P37" s="95">
        <v>16</v>
      </c>
      <c r="Q37" s="95"/>
      <c r="R37" s="209"/>
      <c r="S37" s="218"/>
      <c r="T37" s="97"/>
      <c r="U37" s="95"/>
      <c r="V37" s="91">
        <v>4</v>
      </c>
      <c r="W37" s="95">
        <f>V37*$W$9</f>
        <v>64</v>
      </c>
      <c r="X37" s="91"/>
      <c r="Y37" s="95"/>
      <c r="Z37" s="91"/>
      <c r="AA37" s="95">
        <f>Z37*$AA$9</f>
        <v>0</v>
      </c>
      <c r="AB37" s="91"/>
      <c r="AC37" s="95"/>
      <c r="AD37" s="91"/>
      <c r="AE37" s="95"/>
      <c r="AF37" s="97"/>
      <c r="AG37" s="95"/>
      <c r="AJ37" s="101"/>
    </row>
    <row r="38" spans="1:37" s="93" customFormat="1" ht="24" x14ac:dyDescent="0.25">
      <c r="A38" s="94" t="s">
        <v>40</v>
      </c>
      <c r="B38" s="173" t="s">
        <v>46</v>
      </c>
      <c r="C38" s="164"/>
      <c r="D38" s="110"/>
      <c r="E38" s="106" t="s">
        <v>51</v>
      </c>
      <c r="F38" s="95"/>
      <c r="G38" s="95"/>
      <c r="H38" s="103"/>
      <c r="I38" s="103"/>
      <c r="J38" s="199"/>
      <c r="K38" s="187"/>
      <c r="L38" s="106">
        <f>SUM(M38:N38)</f>
        <v>96</v>
      </c>
      <c r="M38" s="106">
        <f t="shared" si="23"/>
        <v>32</v>
      </c>
      <c r="N38" s="95">
        <f>SUM(W38,Y38,AA38,AC38,AE38,AG38)</f>
        <v>64</v>
      </c>
      <c r="O38" s="106">
        <f t="shared" si="13"/>
        <v>4</v>
      </c>
      <c r="P38" s="95">
        <v>60</v>
      </c>
      <c r="Q38" s="95"/>
      <c r="R38" s="209"/>
      <c r="S38" s="218"/>
      <c r="T38" s="97"/>
      <c r="U38" s="95"/>
      <c r="V38" s="91">
        <v>4</v>
      </c>
      <c r="W38" s="95">
        <f>V38*$W$9</f>
        <v>64</v>
      </c>
      <c r="X38" s="91"/>
      <c r="Y38" s="95">
        <f>X38*$Y$9</f>
        <v>0</v>
      </c>
      <c r="Z38" s="91"/>
      <c r="AA38" s="95">
        <f t="shared" ref="AA38" si="24">Z38*$AA$9</f>
        <v>0</v>
      </c>
      <c r="AB38" s="91"/>
      <c r="AC38" s="95"/>
      <c r="AD38" s="91"/>
      <c r="AE38" s="95"/>
      <c r="AF38" s="97"/>
      <c r="AG38" s="95"/>
      <c r="AJ38" s="101"/>
    </row>
    <row r="39" spans="1:37" s="109" customFormat="1" ht="12" x14ac:dyDescent="0.25">
      <c r="A39" s="88" t="s">
        <v>41</v>
      </c>
      <c r="B39" s="172" t="s">
        <v>42</v>
      </c>
      <c r="C39" s="163"/>
      <c r="D39" s="99"/>
      <c r="E39" s="99"/>
      <c r="F39" s="99"/>
      <c r="G39" s="99"/>
      <c r="H39" s="99"/>
      <c r="I39" s="99"/>
      <c r="J39" s="198"/>
      <c r="K39" s="188" t="s">
        <v>243</v>
      </c>
      <c r="L39" s="92">
        <f t="shared" ref="L39:V39" si="25">SUM(L55,L40)</f>
        <v>4440</v>
      </c>
      <c r="M39" s="92">
        <f t="shared" si="25"/>
        <v>1312</v>
      </c>
      <c r="N39" s="92">
        <f t="shared" si="25"/>
        <v>3128</v>
      </c>
      <c r="O39" s="92">
        <f t="shared" si="25"/>
        <v>1234</v>
      </c>
      <c r="P39" s="92">
        <f t="shared" si="25"/>
        <v>1834</v>
      </c>
      <c r="Q39" s="92">
        <f t="shared" si="25"/>
        <v>60</v>
      </c>
      <c r="R39" s="92">
        <f t="shared" si="25"/>
        <v>0</v>
      </c>
      <c r="S39" s="92">
        <f t="shared" si="25"/>
        <v>0</v>
      </c>
      <c r="T39" s="92">
        <f t="shared" si="25"/>
        <v>0</v>
      </c>
      <c r="U39" s="92">
        <f t="shared" si="25"/>
        <v>0</v>
      </c>
      <c r="V39" s="92">
        <f t="shared" si="25"/>
        <v>0</v>
      </c>
      <c r="W39" s="92">
        <f>SUM(W55,W40)</f>
        <v>224</v>
      </c>
      <c r="X39" s="91"/>
      <c r="Y39" s="92">
        <f>SUM(Y55,Y40)</f>
        <v>694</v>
      </c>
      <c r="Z39" s="91"/>
      <c r="AA39" s="92">
        <f>SUM(AA55,AA40)</f>
        <v>480</v>
      </c>
      <c r="AB39" s="91"/>
      <c r="AC39" s="92">
        <f>SUM(AC55,AC40)</f>
        <v>746</v>
      </c>
      <c r="AD39" s="91"/>
      <c r="AE39" s="92">
        <f>SUM(AE55,AE40)</f>
        <v>528</v>
      </c>
      <c r="AF39" s="91"/>
      <c r="AG39" s="92">
        <f>SUM(AG55,AG40)</f>
        <v>456</v>
      </c>
      <c r="AJ39" s="101"/>
    </row>
    <row r="40" spans="1:37" s="109" customFormat="1" ht="12" x14ac:dyDescent="0.25">
      <c r="A40" s="112" t="s">
        <v>43</v>
      </c>
      <c r="B40" s="176" t="s">
        <v>44</v>
      </c>
      <c r="C40" s="165"/>
      <c r="D40" s="113"/>
      <c r="E40" s="113"/>
      <c r="F40" s="113"/>
      <c r="G40" s="113"/>
      <c r="H40" s="113"/>
      <c r="I40" s="113"/>
      <c r="J40" s="200"/>
      <c r="K40" s="188" t="s">
        <v>244</v>
      </c>
      <c r="L40" s="113">
        <f t="shared" ref="L40:O40" si="26">SUM(L41:L54)</f>
        <v>1590</v>
      </c>
      <c r="M40" s="113">
        <f t="shared" si="26"/>
        <v>530</v>
      </c>
      <c r="N40" s="113">
        <f t="shared" si="26"/>
        <v>1060</v>
      </c>
      <c r="O40" s="113">
        <f t="shared" si="26"/>
        <v>670</v>
      </c>
      <c r="P40" s="113">
        <f>SUM(P41:P54)</f>
        <v>350</v>
      </c>
      <c r="Q40" s="113">
        <f>SUM(Q41:Q54)</f>
        <v>40</v>
      </c>
      <c r="R40" s="208"/>
      <c r="S40" s="219"/>
      <c r="T40" s="91"/>
      <c r="U40" s="113"/>
      <c r="V40" s="113"/>
      <c r="W40" s="113">
        <f>SUM(W41:W52)</f>
        <v>224</v>
      </c>
      <c r="X40" s="113"/>
      <c r="Y40" s="113">
        <f>SUM(Y41:Y52)</f>
        <v>228</v>
      </c>
      <c r="Z40" s="113"/>
      <c r="AA40" s="113">
        <f>SUM(AA41:AA52)</f>
        <v>224</v>
      </c>
      <c r="AB40" s="113"/>
      <c r="AC40" s="113">
        <f>SUM(AC41:AC52)</f>
        <v>120</v>
      </c>
      <c r="AD40" s="113"/>
      <c r="AE40" s="113">
        <f>SUM(AE41:AE54)</f>
        <v>168</v>
      </c>
      <c r="AF40" s="113"/>
      <c r="AG40" s="113">
        <f>SUM(AG41:AG54)</f>
        <v>96</v>
      </c>
      <c r="AJ40" s="101"/>
      <c r="AK40" s="114"/>
    </row>
    <row r="41" spans="1:37" s="93" customFormat="1" ht="12" x14ac:dyDescent="0.25">
      <c r="A41" s="94" t="s">
        <v>45</v>
      </c>
      <c r="B41" s="173" t="s">
        <v>146</v>
      </c>
      <c r="C41" s="164"/>
      <c r="D41" s="103"/>
      <c r="E41" s="103"/>
      <c r="F41" s="116" t="s">
        <v>39</v>
      </c>
      <c r="G41" s="103"/>
      <c r="H41" s="103"/>
      <c r="I41" s="103"/>
      <c r="J41" s="199"/>
      <c r="K41" s="189"/>
      <c r="L41" s="95">
        <f>N41+M41</f>
        <v>200</v>
      </c>
      <c r="M41" s="106">
        <v>67</v>
      </c>
      <c r="N41" s="95">
        <f>SUM(S41,U41,W41,Y41,AA41,AC41,AE41,AG41)</f>
        <v>133</v>
      </c>
      <c r="O41" s="106">
        <f t="shared" si="13"/>
        <v>83</v>
      </c>
      <c r="P41" s="95">
        <v>30</v>
      </c>
      <c r="Q41" s="95">
        <v>20</v>
      </c>
      <c r="R41" s="209"/>
      <c r="S41" s="218"/>
      <c r="T41" s="97"/>
      <c r="U41" s="95"/>
      <c r="V41" s="91">
        <v>4</v>
      </c>
      <c r="W41" s="95"/>
      <c r="X41" s="91">
        <v>4</v>
      </c>
      <c r="Y41" s="95">
        <v>133</v>
      </c>
      <c r="Z41" s="91"/>
      <c r="AA41" s="95">
        <f t="shared" ref="AA41:AA49" si="27">Z41*$AA$9</f>
        <v>0</v>
      </c>
      <c r="AB41" s="91"/>
      <c r="AC41" s="95"/>
      <c r="AD41" s="91"/>
      <c r="AE41" s="95">
        <f t="shared" ref="AE41:AE52" si="28">AD41*$AE$9</f>
        <v>0</v>
      </c>
      <c r="AF41" s="97"/>
      <c r="AG41" s="95">
        <f t="shared" ref="AG41:AG52" si="29">AF41*$AG$9</f>
        <v>0</v>
      </c>
      <c r="AJ41" s="101"/>
      <c r="AK41" s="115"/>
    </row>
    <row r="42" spans="1:37" s="93" customFormat="1" ht="12" x14ac:dyDescent="0.25">
      <c r="A42" s="94" t="s">
        <v>47</v>
      </c>
      <c r="B42" s="173" t="s">
        <v>147</v>
      </c>
      <c r="C42" s="164"/>
      <c r="D42" s="103"/>
      <c r="E42" s="103" t="s">
        <v>102</v>
      </c>
      <c r="F42" s="103" t="s">
        <v>39</v>
      </c>
      <c r="G42" s="103"/>
      <c r="H42" s="103"/>
      <c r="I42" s="103"/>
      <c r="J42" s="199"/>
      <c r="K42" s="189"/>
      <c r="L42" s="95">
        <f t="shared" ref="L42:L48" si="30">N42+M42</f>
        <v>105</v>
      </c>
      <c r="M42" s="106">
        <f t="shared" ref="M42:M48" si="31">0.5*N42</f>
        <v>35</v>
      </c>
      <c r="N42" s="95">
        <f t="shared" ref="N42:N48" si="32">SUM(S42,U42,W42,Y42,AA42,AC42,AE42,AG42)</f>
        <v>70</v>
      </c>
      <c r="O42" s="106">
        <f t="shared" ref="O42:O48" si="33">N42-P42-Q42</f>
        <v>50</v>
      </c>
      <c r="P42" s="95">
        <v>20</v>
      </c>
      <c r="Q42" s="95"/>
      <c r="R42" s="209"/>
      <c r="S42" s="218"/>
      <c r="T42" s="97"/>
      <c r="U42" s="95"/>
      <c r="V42" s="91">
        <v>2</v>
      </c>
      <c r="W42" s="95">
        <f t="shared" ref="W42:W47" si="34">V42*$W$9</f>
        <v>32</v>
      </c>
      <c r="X42" s="91">
        <v>2</v>
      </c>
      <c r="Y42" s="95">
        <f t="shared" ref="Y42:Y48" si="35">X42*$Y$9</f>
        <v>38</v>
      </c>
      <c r="Z42" s="91"/>
      <c r="AA42" s="95">
        <f t="shared" si="27"/>
        <v>0</v>
      </c>
      <c r="AB42" s="91"/>
      <c r="AC42" s="95">
        <f>AB42*$AC$9</f>
        <v>0</v>
      </c>
      <c r="AD42" s="91"/>
      <c r="AE42" s="95">
        <f t="shared" si="28"/>
        <v>0</v>
      </c>
      <c r="AF42" s="97"/>
      <c r="AG42" s="95">
        <f t="shared" si="29"/>
        <v>0</v>
      </c>
      <c r="AJ42" s="101"/>
      <c r="AK42" s="115"/>
    </row>
    <row r="43" spans="1:37" s="93" customFormat="1" ht="12" x14ac:dyDescent="0.25">
      <c r="A43" s="94" t="s">
        <v>48</v>
      </c>
      <c r="B43" s="173" t="s">
        <v>138</v>
      </c>
      <c r="C43" s="164"/>
      <c r="D43" s="103"/>
      <c r="F43" s="103"/>
      <c r="G43" s="103"/>
      <c r="H43" s="103"/>
      <c r="I43" s="103" t="s">
        <v>51</v>
      </c>
      <c r="J43" s="199"/>
      <c r="K43" s="189"/>
      <c r="L43" s="95">
        <f t="shared" si="30"/>
        <v>72</v>
      </c>
      <c r="M43" s="106">
        <f t="shared" si="31"/>
        <v>24</v>
      </c>
      <c r="N43" s="95">
        <f t="shared" si="32"/>
        <v>48</v>
      </c>
      <c r="O43" s="106">
        <f t="shared" si="33"/>
        <v>36</v>
      </c>
      <c r="P43" s="95">
        <v>12</v>
      </c>
      <c r="Q43" s="95"/>
      <c r="R43" s="209"/>
      <c r="S43" s="218"/>
      <c r="T43" s="97"/>
      <c r="U43" s="95"/>
      <c r="V43" s="91"/>
      <c r="W43" s="95">
        <f t="shared" si="34"/>
        <v>0</v>
      </c>
      <c r="X43" s="91"/>
      <c r="Y43" s="95">
        <f t="shared" si="35"/>
        <v>0</v>
      </c>
      <c r="Z43" s="91"/>
      <c r="AA43" s="95">
        <f t="shared" si="27"/>
        <v>0</v>
      </c>
      <c r="AB43" s="91"/>
      <c r="AC43" s="95">
        <f>AB43*$AC$9</f>
        <v>0</v>
      </c>
      <c r="AD43" s="91">
        <v>4</v>
      </c>
      <c r="AE43" s="95">
        <f t="shared" si="28"/>
        <v>48</v>
      </c>
      <c r="AF43" s="97"/>
      <c r="AG43" s="95">
        <f t="shared" si="29"/>
        <v>0</v>
      </c>
      <c r="AJ43" s="101"/>
      <c r="AK43" s="115"/>
    </row>
    <row r="44" spans="1:37" s="93" customFormat="1" ht="12" x14ac:dyDescent="0.25">
      <c r="A44" s="94" t="s">
        <v>49</v>
      </c>
      <c r="B44" s="173" t="s">
        <v>148</v>
      </c>
      <c r="C44" s="164"/>
      <c r="D44" s="103"/>
      <c r="E44" s="103"/>
      <c r="F44" s="103" t="s">
        <v>51</v>
      </c>
      <c r="G44" s="103"/>
      <c r="H44" s="103"/>
      <c r="I44" s="103"/>
      <c r="J44" s="199"/>
      <c r="K44" s="189"/>
      <c r="L44" s="95">
        <f t="shared" si="30"/>
        <v>85</v>
      </c>
      <c r="M44" s="106">
        <v>28</v>
      </c>
      <c r="N44" s="95">
        <f t="shared" si="32"/>
        <v>57</v>
      </c>
      <c r="O44" s="106">
        <f t="shared" si="33"/>
        <v>37</v>
      </c>
      <c r="P44" s="95">
        <v>20</v>
      </c>
      <c r="Q44" s="95"/>
      <c r="R44" s="209"/>
      <c r="S44" s="218"/>
      <c r="T44" s="97"/>
      <c r="U44" s="95"/>
      <c r="V44" s="91"/>
      <c r="W44" s="95">
        <f t="shared" si="34"/>
        <v>0</v>
      </c>
      <c r="X44" s="91">
        <v>4</v>
      </c>
      <c r="Y44" s="95">
        <v>57</v>
      </c>
      <c r="Z44" s="91"/>
      <c r="AA44" s="95">
        <f t="shared" si="27"/>
        <v>0</v>
      </c>
      <c r="AB44" s="91"/>
      <c r="AC44" s="95">
        <f t="shared" ref="AC44:AC50" si="36">AB44*$AC$9</f>
        <v>0</v>
      </c>
      <c r="AD44" s="91"/>
      <c r="AE44" s="95">
        <f t="shared" si="28"/>
        <v>0</v>
      </c>
      <c r="AF44" s="97"/>
      <c r="AG44" s="95">
        <f t="shared" si="29"/>
        <v>0</v>
      </c>
      <c r="AJ44" s="101"/>
      <c r="AK44" s="115"/>
    </row>
    <row r="45" spans="1:37" s="93" customFormat="1" ht="12" x14ac:dyDescent="0.25">
      <c r="A45" s="94" t="s">
        <v>50</v>
      </c>
      <c r="B45" s="173" t="s">
        <v>140</v>
      </c>
      <c r="C45" s="164"/>
      <c r="D45" s="103"/>
      <c r="E45" s="103"/>
      <c r="F45" s="103"/>
      <c r="G45" s="103"/>
      <c r="I45" s="103" t="s">
        <v>51</v>
      </c>
      <c r="J45" s="199"/>
      <c r="K45" s="189"/>
      <c r="L45" s="95">
        <f t="shared" si="30"/>
        <v>90</v>
      </c>
      <c r="M45" s="106">
        <f t="shared" si="31"/>
        <v>30</v>
      </c>
      <c r="N45" s="95">
        <f t="shared" si="32"/>
        <v>60</v>
      </c>
      <c r="O45" s="106">
        <f t="shared" si="33"/>
        <v>40</v>
      </c>
      <c r="P45" s="95">
        <v>20</v>
      </c>
      <c r="Q45" s="95"/>
      <c r="R45" s="209"/>
      <c r="S45" s="218"/>
      <c r="T45" s="97"/>
      <c r="U45" s="95"/>
      <c r="V45" s="91"/>
      <c r="W45" s="95">
        <f t="shared" si="34"/>
        <v>0</v>
      </c>
      <c r="X45" s="91"/>
      <c r="Y45" s="95">
        <f t="shared" si="35"/>
        <v>0</v>
      </c>
      <c r="Z45" s="91"/>
      <c r="AA45" s="95">
        <f t="shared" si="27"/>
        <v>0</v>
      </c>
      <c r="AB45" s="91"/>
      <c r="AC45" s="95">
        <f t="shared" si="36"/>
        <v>0</v>
      </c>
      <c r="AD45" s="91">
        <v>5</v>
      </c>
      <c r="AE45" s="95">
        <f t="shared" si="28"/>
        <v>60</v>
      </c>
      <c r="AF45" s="97"/>
      <c r="AG45" s="95">
        <f t="shared" si="29"/>
        <v>0</v>
      </c>
      <c r="AJ45" s="101"/>
      <c r="AK45" s="115"/>
    </row>
    <row r="46" spans="1:37" s="93" customFormat="1" ht="12" x14ac:dyDescent="0.25">
      <c r="A46" s="94" t="s">
        <v>52</v>
      </c>
      <c r="B46" s="173" t="s">
        <v>149</v>
      </c>
      <c r="C46" s="164"/>
      <c r="D46" s="103"/>
      <c r="E46" s="103"/>
      <c r="F46" s="103"/>
      <c r="G46" s="103" t="s">
        <v>39</v>
      </c>
      <c r="H46" s="103"/>
      <c r="I46" s="103"/>
      <c r="J46" s="199"/>
      <c r="K46" s="189"/>
      <c r="L46" s="95">
        <f t="shared" si="30"/>
        <v>96</v>
      </c>
      <c r="M46" s="106">
        <f t="shared" si="31"/>
        <v>32</v>
      </c>
      <c r="N46" s="95">
        <f t="shared" si="32"/>
        <v>64</v>
      </c>
      <c r="O46" s="106">
        <f t="shared" si="33"/>
        <v>44</v>
      </c>
      <c r="P46" s="95">
        <v>20</v>
      </c>
      <c r="Q46" s="95"/>
      <c r="R46" s="209"/>
      <c r="S46" s="218"/>
      <c r="T46" s="97"/>
      <c r="U46" s="95"/>
      <c r="V46" s="91"/>
      <c r="W46" s="95">
        <f t="shared" si="34"/>
        <v>0</v>
      </c>
      <c r="X46" s="91"/>
      <c r="Y46" s="95">
        <f t="shared" si="35"/>
        <v>0</v>
      </c>
      <c r="Z46" s="91">
        <v>4</v>
      </c>
      <c r="AA46" s="95">
        <f t="shared" si="27"/>
        <v>64</v>
      </c>
      <c r="AB46" s="91"/>
      <c r="AC46" s="95">
        <f t="shared" si="36"/>
        <v>0</v>
      </c>
      <c r="AD46" s="91"/>
      <c r="AE46" s="95">
        <f t="shared" si="28"/>
        <v>0</v>
      </c>
      <c r="AF46" s="97"/>
      <c r="AG46" s="95">
        <f t="shared" si="29"/>
        <v>0</v>
      </c>
      <c r="AJ46" s="101"/>
      <c r="AK46" s="115"/>
    </row>
    <row r="47" spans="1:37" s="93" customFormat="1" ht="12" x14ac:dyDescent="0.25">
      <c r="A47" s="94" t="s">
        <v>53</v>
      </c>
      <c r="B47" s="173" t="s">
        <v>207</v>
      </c>
      <c r="C47" s="164"/>
      <c r="D47" s="103"/>
      <c r="E47" s="103"/>
      <c r="F47" s="103"/>
      <c r="G47" s="103" t="s">
        <v>39</v>
      </c>
      <c r="I47" s="103"/>
      <c r="J47" s="199"/>
      <c r="K47" s="189"/>
      <c r="L47" s="95">
        <f t="shared" si="30"/>
        <v>96</v>
      </c>
      <c r="M47" s="106">
        <f t="shared" si="31"/>
        <v>32</v>
      </c>
      <c r="N47" s="95">
        <f t="shared" si="32"/>
        <v>64</v>
      </c>
      <c r="O47" s="106">
        <f t="shared" si="33"/>
        <v>44</v>
      </c>
      <c r="P47" s="95">
        <v>20</v>
      </c>
      <c r="Q47" s="95"/>
      <c r="R47" s="209"/>
      <c r="S47" s="218"/>
      <c r="T47" s="97"/>
      <c r="U47" s="95"/>
      <c r="V47" s="91"/>
      <c r="W47" s="95">
        <f t="shared" si="34"/>
        <v>0</v>
      </c>
      <c r="X47" s="91"/>
      <c r="Y47" s="95">
        <f t="shared" si="35"/>
        <v>0</v>
      </c>
      <c r="Z47" s="91">
        <v>4</v>
      </c>
      <c r="AA47" s="95">
        <f t="shared" si="27"/>
        <v>64</v>
      </c>
      <c r="AB47" s="91"/>
      <c r="AC47" s="95">
        <f t="shared" si="36"/>
        <v>0</v>
      </c>
      <c r="AD47" s="91"/>
      <c r="AE47" s="95">
        <f t="shared" si="28"/>
        <v>0</v>
      </c>
      <c r="AF47" s="97"/>
      <c r="AG47" s="95">
        <f t="shared" si="29"/>
        <v>0</v>
      </c>
      <c r="AJ47" s="101"/>
      <c r="AK47" s="115"/>
    </row>
    <row r="48" spans="1:37" s="93" customFormat="1" ht="12" x14ac:dyDescent="0.25">
      <c r="A48" s="94" t="s">
        <v>54</v>
      </c>
      <c r="B48" s="173" t="s">
        <v>208</v>
      </c>
      <c r="C48" s="164"/>
      <c r="D48" s="103"/>
      <c r="E48" s="116" t="s">
        <v>39</v>
      </c>
      <c r="F48" s="103"/>
      <c r="G48" s="103"/>
      <c r="H48" s="103"/>
      <c r="I48" s="103"/>
      <c r="J48" s="199"/>
      <c r="K48" s="189"/>
      <c r="L48" s="95">
        <f t="shared" si="30"/>
        <v>144</v>
      </c>
      <c r="M48" s="106">
        <f t="shared" si="31"/>
        <v>48</v>
      </c>
      <c r="N48" s="95">
        <f t="shared" si="32"/>
        <v>96</v>
      </c>
      <c r="O48" s="106">
        <f t="shared" si="33"/>
        <v>48</v>
      </c>
      <c r="P48" s="95">
        <v>48</v>
      </c>
      <c r="Q48" s="95"/>
      <c r="R48" s="209"/>
      <c r="S48" s="218"/>
      <c r="T48" s="97"/>
      <c r="U48" s="95"/>
      <c r="V48" s="91">
        <v>4</v>
      </c>
      <c r="W48" s="95">
        <v>96</v>
      </c>
      <c r="X48" s="91"/>
      <c r="Y48" s="95">
        <f t="shared" si="35"/>
        <v>0</v>
      </c>
      <c r="Z48" s="91"/>
      <c r="AA48" s="95">
        <f t="shared" si="27"/>
        <v>0</v>
      </c>
      <c r="AB48" s="91"/>
      <c r="AC48" s="95">
        <f t="shared" si="36"/>
        <v>0</v>
      </c>
      <c r="AD48" s="91"/>
      <c r="AE48" s="95">
        <f t="shared" si="28"/>
        <v>0</v>
      </c>
      <c r="AF48" s="97"/>
      <c r="AG48" s="95">
        <f t="shared" si="29"/>
        <v>0</v>
      </c>
      <c r="AH48" s="108"/>
      <c r="AI48" s="108"/>
      <c r="AJ48" s="101"/>
      <c r="AK48" s="105"/>
    </row>
    <row r="49" spans="1:37" s="93" customFormat="1" ht="12" x14ac:dyDescent="0.25">
      <c r="A49" s="94" t="s">
        <v>55</v>
      </c>
      <c r="B49" s="173" t="s">
        <v>209</v>
      </c>
      <c r="C49" s="164"/>
      <c r="D49" s="103"/>
      <c r="E49" s="103"/>
      <c r="F49" s="103"/>
      <c r="G49" s="116"/>
      <c r="I49" s="103"/>
      <c r="J49" s="199" t="s">
        <v>51</v>
      </c>
      <c r="K49" s="189"/>
      <c r="L49" s="95">
        <f t="shared" ref="L49:L54" si="37">N49+M49</f>
        <v>90</v>
      </c>
      <c r="M49" s="106">
        <f t="shared" si="23"/>
        <v>30</v>
      </c>
      <c r="N49" s="95">
        <f>SUM(S49,U49,W49,Y49,AA49,AC49,AE49,AG49)</f>
        <v>60</v>
      </c>
      <c r="O49" s="106">
        <f t="shared" si="13"/>
        <v>40</v>
      </c>
      <c r="P49" s="95">
        <v>20</v>
      </c>
      <c r="Q49" s="95"/>
      <c r="R49" s="209"/>
      <c r="S49" s="220"/>
      <c r="T49" s="97"/>
      <c r="U49" s="106"/>
      <c r="V49" s="91"/>
      <c r="W49" s="95">
        <f>V49*$W$9</f>
        <v>0</v>
      </c>
      <c r="X49" s="91"/>
      <c r="Y49" s="106">
        <f>X49*$Y$9</f>
        <v>0</v>
      </c>
      <c r="Z49" s="91"/>
      <c r="AA49" s="95">
        <f t="shared" si="27"/>
        <v>0</v>
      </c>
      <c r="AB49" s="91"/>
      <c r="AC49" s="95">
        <f t="shared" si="36"/>
        <v>0</v>
      </c>
      <c r="AD49" s="91"/>
      <c r="AE49" s="95">
        <f t="shared" si="28"/>
        <v>0</v>
      </c>
      <c r="AF49" s="97">
        <v>5</v>
      </c>
      <c r="AG49" s="95">
        <f t="shared" si="29"/>
        <v>60</v>
      </c>
      <c r="AH49" s="108"/>
      <c r="AI49" s="108"/>
      <c r="AJ49" s="101"/>
      <c r="AK49" s="108"/>
    </row>
    <row r="50" spans="1:37" s="93" customFormat="1" ht="12" x14ac:dyDescent="0.25">
      <c r="A50" s="94" t="s">
        <v>150</v>
      </c>
      <c r="B50" s="173" t="s">
        <v>155</v>
      </c>
      <c r="C50" s="164"/>
      <c r="D50" s="103"/>
      <c r="E50" s="116" t="s">
        <v>39</v>
      </c>
      <c r="F50" s="116"/>
      <c r="G50" s="103"/>
      <c r="H50" s="103"/>
      <c r="I50" s="103"/>
      <c r="J50" s="199"/>
      <c r="K50" s="189"/>
      <c r="L50" s="95">
        <f t="shared" si="37"/>
        <v>144</v>
      </c>
      <c r="M50" s="106">
        <f t="shared" si="23"/>
        <v>48</v>
      </c>
      <c r="N50" s="95">
        <f t="shared" ref="N50:N54" si="38">SUM(S50,U50,W50,Y50,AA50,AC50,AE50,AG50)</f>
        <v>96</v>
      </c>
      <c r="O50" s="106">
        <f t="shared" si="13"/>
        <v>76</v>
      </c>
      <c r="P50" s="95">
        <v>20</v>
      </c>
      <c r="Q50" s="95"/>
      <c r="R50" s="209"/>
      <c r="S50" s="220"/>
      <c r="T50" s="97"/>
      <c r="U50" s="106"/>
      <c r="V50" s="91">
        <v>4</v>
      </c>
      <c r="W50" s="95">
        <v>96</v>
      </c>
      <c r="X50" s="91">
        <v>2</v>
      </c>
      <c r="Y50" s="106"/>
      <c r="Z50" s="91"/>
      <c r="AA50" s="95">
        <f>Z50*$AA$9</f>
        <v>0</v>
      </c>
      <c r="AB50" s="91"/>
      <c r="AC50" s="95">
        <f t="shared" si="36"/>
        <v>0</v>
      </c>
      <c r="AD50" s="91"/>
      <c r="AE50" s="95">
        <f t="shared" si="28"/>
        <v>0</v>
      </c>
      <c r="AF50" s="97"/>
      <c r="AG50" s="95">
        <f t="shared" si="29"/>
        <v>0</v>
      </c>
      <c r="AH50" s="108"/>
      <c r="AI50" s="108"/>
      <c r="AJ50" s="101"/>
      <c r="AK50" s="108"/>
    </row>
    <row r="51" spans="1:37" s="93" customFormat="1" ht="12.75" customHeight="1" x14ac:dyDescent="0.25">
      <c r="A51" s="94" t="s">
        <v>151</v>
      </c>
      <c r="B51" s="173" t="s">
        <v>234</v>
      </c>
      <c r="C51" s="164"/>
      <c r="D51" s="103"/>
      <c r="E51" s="103"/>
      <c r="F51" s="103"/>
      <c r="G51" s="103" t="s">
        <v>102</v>
      </c>
      <c r="H51" s="103" t="s">
        <v>51</v>
      </c>
      <c r="I51" s="103"/>
      <c r="J51" s="199"/>
      <c r="K51" s="189"/>
      <c r="L51" s="95">
        <f t="shared" si="37"/>
        <v>216</v>
      </c>
      <c r="M51" s="106">
        <f t="shared" si="23"/>
        <v>72</v>
      </c>
      <c r="N51" s="95">
        <f t="shared" si="38"/>
        <v>144</v>
      </c>
      <c r="O51" s="106">
        <f t="shared" si="13"/>
        <v>84</v>
      </c>
      <c r="P51" s="95">
        <v>40</v>
      </c>
      <c r="Q51" s="95">
        <v>20</v>
      </c>
      <c r="R51" s="209"/>
      <c r="S51" s="220"/>
      <c r="T51" s="97"/>
      <c r="U51" s="106"/>
      <c r="V51" s="91"/>
      <c r="W51" s="95">
        <f>V51*$W$9</f>
        <v>0</v>
      </c>
      <c r="X51" s="91"/>
      <c r="Y51" s="106">
        <f>X51*$Y$9</f>
        <v>0</v>
      </c>
      <c r="Z51" s="91">
        <v>4</v>
      </c>
      <c r="AA51" s="95">
        <f>Z51*$AA$9</f>
        <v>64</v>
      </c>
      <c r="AB51" s="91">
        <v>4</v>
      </c>
      <c r="AC51" s="106">
        <f>AB51*$AC$9</f>
        <v>80</v>
      </c>
      <c r="AD51" s="91"/>
      <c r="AE51" s="95">
        <f t="shared" si="28"/>
        <v>0</v>
      </c>
      <c r="AF51" s="97"/>
      <c r="AG51" s="95">
        <f t="shared" si="29"/>
        <v>0</v>
      </c>
      <c r="AH51" s="108"/>
      <c r="AI51" s="108"/>
      <c r="AJ51" s="101"/>
      <c r="AK51" s="108"/>
    </row>
    <row r="52" spans="1:37" s="93" customFormat="1" ht="12" x14ac:dyDescent="0.25">
      <c r="A52" s="94" t="s">
        <v>152</v>
      </c>
      <c r="B52" s="173" t="s">
        <v>56</v>
      </c>
      <c r="C52" s="164"/>
      <c r="D52" s="103"/>
      <c r="E52" s="117"/>
      <c r="F52" s="117"/>
      <c r="G52" s="103" t="s">
        <v>102</v>
      </c>
      <c r="H52" s="103" t="s">
        <v>51</v>
      </c>
      <c r="I52" s="103"/>
      <c r="J52" s="199"/>
      <c r="K52" s="187" t="s">
        <v>233</v>
      </c>
      <c r="L52" s="95">
        <f t="shared" si="37"/>
        <v>108</v>
      </c>
      <c r="M52" s="106">
        <f t="shared" si="23"/>
        <v>36</v>
      </c>
      <c r="N52" s="95">
        <f t="shared" si="38"/>
        <v>72</v>
      </c>
      <c r="O52" s="106">
        <f t="shared" si="13"/>
        <v>24</v>
      </c>
      <c r="P52" s="95">
        <v>48</v>
      </c>
      <c r="Q52" s="95"/>
      <c r="R52" s="209"/>
      <c r="S52" s="218"/>
      <c r="T52" s="97"/>
      <c r="U52" s="95"/>
      <c r="V52" s="91"/>
      <c r="W52" s="95">
        <f>V52*$W$9</f>
        <v>0</v>
      </c>
      <c r="X52" s="91"/>
      <c r="Y52" s="106">
        <f>X52*$Y$9</f>
        <v>0</v>
      </c>
      <c r="Z52" s="91">
        <v>2</v>
      </c>
      <c r="AA52" s="95">
        <f>Z52*$AA$9</f>
        <v>32</v>
      </c>
      <c r="AB52" s="91">
        <v>2</v>
      </c>
      <c r="AC52" s="106">
        <f>AB52*$AC$9</f>
        <v>40</v>
      </c>
      <c r="AD52" s="91"/>
      <c r="AE52" s="95">
        <f t="shared" si="28"/>
        <v>0</v>
      </c>
      <c r="AF52" s="97"/>
      <c r="AG52" s="95">
        <f t="shared" si="29"/>
        <v>0</v>
      </c>
      <c r="AH52" s="108"/>
      <c r="AI52" s="108"/>
      <c r="AJ52" s="101"/>
      <c r="AK52" s="105"/>
    </row>
    <row r="53" spans="1:37" s="93" customFormat="1" ht="12" x14ac:dyDescent="0.25">
      <c r="A53" s="118" t="s">
        <v>153</v>
      </c>
      <c r="B53" s="177" t="s">
        <v>236</v>
      </c>
      <c r="C53" s="164"/>
      <c r="D53" s="103"/>
      <c r="E53" s="103"/>
      <c r="F53" s="103"/>
      <c r="G53" s="103"/>
      <c r="H53" s="103"/>
      <c r="I53" s="103" t="s">
        <v>51</v>
      </c>
      <c r="J53" s="199"/>
      <c r="K53" s="189"/>
      <c r="L53" s="95">
        <f t="shared" si="37"/>
        <v>90</v>
      </c>
      <c r="M53" s="106">
        <f t="shared" si="23"/>
        <v>30</v>
      </c>
      <c r="N53" s="95">
        <f t="shared" si="38"/>
        <v>60</v>
      </c>
      <c r="O53" s="106">
        <f t="shared" si="13"/>
        <v>40</v>
      </c>
      <c r="P53" s="95">
        <v>20</v>
      </c>
      <c r="Q53" s="95"/>
      <c r="R53" s="209"/>
      <c r="S53" s="218"/>
      <c r="T53" s="97"/>
      <c r="U53" s="95"/>
      <c r="V53" s="91"/>
      <c r="W53" s="95">
        <f t="shared" ref="W53:W54" si="39">V53*$W$9</f>
        <v>0</v>
      </c>
      <c r="X53" s="91"/>
      <c r="Y53" s="106">
        <f t="shared" ref="Y53:Y54" si="40">X53*$Y$9</f>
        <v>0</v>
      </c>
      <c r="Z53" s="91"/>
      <c r="AA53" s="95">
        <f>Z53*$AA$9</f>
        <v>0</v>
      </c>
      <c r="AB53" s="91"/>
      <c r="AC53" s="106">
        <f t="shared" ref="AC53:AC54" si="41">AB53*$AC$9</f>
        <v>0</v>
      </c>
      <c r="AD53" s="91">
        <v>5</v>
      </c>
      <c r="AE53" s="95">
        <f t="shared" ref="AE53:AE54" si="42">AD53*$AE$9</f>
        <v>60</v>
      </c>
      <c r="AF53" s="97"/>
      <c r="AG53" s="95">
        <f t="shared" ref="AG53:AG54" si="43">AF53*$AG$9</f>
        <v>0</v>
      </c>
      <c r="AH53" s="108"/>
      <c r="AI53" s="108"/>
      <c r="AJ53" s="101"/>
      <c r="AK53" s="105"/>
    </row>
    <row r="54" spans="1:37" s="93" customFormat="1" ht="12" x14ac:dyDescent="0.25">
      <c r="A54" s="118" t="s">
        <v>154</v>
      </c>
      <c r="B54" s="177" t="s">
        <v>237</v>
      </c>
      <c r="C54" s="164"/>
      <c r="D54" s="103"/>
      <c r="E54" s="103"/>
      <c r="F54" s="103"/>
      <c r="G54" s="103"/>
      <c r="H54" s="103"/>
      <c r="I54" s="103"/>
      <c r="J54" s="199" t="s">
        <v>51</v>
      </c>
      <c r="K54" s="189"/>
      <c r="L54" s="95">
        <f t="shared" si="37"/>
        <v>54</v>
      </c>
      <c r="M54" s="106">
        <f t="shared" si="23"/>
        <v>18</v>
      </c>
      <c r="N54" s="95">
        <f t="shared" si="38"/>
        <v>36</v>
      </c>
      <c r="O54" s="106">
        <f t="shared" si="13"/>
        <v>24</v>
      </c>
      <c r="P54" s="95">
        <v>12</v>
      </c>
      <c r="Q54" s="95"/>
      <c r="R54" s="209"/>
      <c r="S54" s="218"/>
      <c r="T54" s="97"/>
      <c r="U54" s="95"/>
      <c r="V54" s="91"/>
      <c r="W54" s="95">
        <f t="shared" si="39"/>
        <v>0</v>
      </c>
      <c r="X54" s="91"/>
      <c r="Y54" s="106">
        <f t="shared" si="40"/>
        <v>0</v>
      </c>
      <c r="Z54" s="91"/>
      <c r="AA54" s="95">
        <f>Z54*$AA$9</f>
        <v>0</v>
      </c>
      <c r="AB54" s="91"/>
      <c r="AC54" s="106">
        <f t="shared" si="41"/>
        <v>0</v>
      </c>
      <c r="AD54" s="91"/>
      <c r="AE54" s="95">
        <f t="shared" si="42"/>
        <v>0</v>
      </c>
      <c r="AF54" s="97">
        <v>3</v>
      </c>
      <c r="AG54" s="95">
        <f t="shared" si="43"/>
        <v>36</v>
      </c>
      <c r="AH54" s="108"/>
      <c r="AI54" s="108"/>
      <c r="AJ54" s="101"/>
      <c r="AK54" s="105"/>
    </row>
    <row r="55" spans="1:37" s="109" customFormat="1" ht="12" x14ac:dyDescent="0.25">
      <c r="A55" s="112" t="s">
        <v>57</v>
      </c>
      <c r="B55" s="176" t="s">
        <v>58</v>
      </c>
      <c r="C55" s="166"/>
      <c r="D55" s="113"/>
      <c r="E55" s="113"/>
      <c r="F55" s="113"/>
      <c r="G55" s="113"/>
      <c r="H55" s="113"/>
      <c r="I55" s="113"/>
      <c r="J55" s="201"/>
      <c r="K55" s="190"/>
      <c r="L55" s="113">
        <f>SUM(L109,L101,L86,L78,L65,L57)</f>
        <v>2850</v>
      </c>
      <c r="M55" s="113">
        <f t="shared" ref="M55:AG55" si="44">SUM(M109,M101,M86,M78,M65,M57)</f>
        <v>782</v>
      </c>
      <c r="N55" s="113">
        <f t="shared" si="44"/>
        <v>2068</v>
      </c>
      <c r="O55" s="113">
        <f t="shared" si="44"/>
        <v>564</v>
      </c>
      <c r="P55" s="113">
        <f t="shared" si="44"/>
        <v>1484</v>
      </c>
      <c r="Q55" s="113">
        <f>SUM(Q109,Q101,Q86,Q78,Q65,Q57)</f>
        <v>20</v>
      </c>
      <c r="R55" s="113">
        <f t="shared" ref="R55:Y55" si="45">SUM(R109,R101,R86,R78,R65,R57)</f>
        <v>0</v>
      </c>
      <c r="S55" s="113">
        <f t="shared" si="45"/>
        <v>0</v>
      </c>
      <c r="T55" s="113">
        <f>SUM(T109,T101,T86,T78,T65,T57)</f>
        <v>0</v>
      </c>
      <c r="U55" s="113">
        <f t="shared" si="45"/>
        <v>0</v>
      </c>
      <c r="V55" s="113">
        <f>SUM(V109,V101,V86,V78,V65,V57)</f>
        <v>0</v>
      </c>
      <c r="W55" s="113">
        <f t="shared" si="45"/>
        <v>0</v>
      </c>
      <c r="X55" s="113">
        <f t="shared" si="45"/>
        <v>0</v>
      </c>
      <c r="Y55" s="113">
        <f t="shared" si="45"/>
        <v>466</v>
      </c>
      <c r="Z55" s="113"/>
      <c r="AA55" s="113">
        <f t="shared" si="44"/>
        <v>256</v>
      </c>
      <c r="AB55" s="113"/>
      <c r="AC55" s="113">
        <f t="shared" si="44"/>
        <v>626</v>
      </c>
      <c r="AD55" s="113"/>
      <c r="AE55" s="113">
        <f t="shared" si="44"/>
        <v>360</v>
      </c>
      <c r="AF55" s="113"/>
      <c r="AG55" s="113">
        <f t="shared" si="44"/>
        <v>360</v>
      </c>
      <c r="AH55" s="100"/>
      <c r="AI55" s="100"/>
      <c r="AJ55" s="101"/>
      <c r="AK55" s="119"/>
    </row>
    <row r="56" spans="1:37" s="109" customFormat="1" ht="12" x14ac:dyDescent="0.25">
      <c r="A56" s="112"/>
      <c r="B56" s="178" t="s">
        <v>128</v>
      </c>
      <c r="C56" s="166"/>
      <c r="D56" s="113"/>
      <c r="E56" s="113"/>
      <c r="F56" s="113"/>
      <c r="G56" s="113"/>
      <c r="H56" s="113"/>
      <c r="I56" s="113"/>
      <c r="J56" s="201"/>
      <c r="K56" s="191">
        <v>1092</v>
      </c>
      <c r="L56" s="120">
        <f t="shared" ref="L56:M56" si="46">SUM(L58,L66,L71,L79,L87,L93,L102)</f>
        <v>2346</v>
      </c>
      <c r="M56" s="120">
        <f t="shared" si="46"/>
        <v>782</v>
      </c>
      <c r="N56" s="120">
        <f>SUM(N58,N66,N71,N79,N87,N93,N102)</f>
        <v>1564</v>
      </c>
      <c r="O56" s="120">
        <f t="shared" ref="O56:W56" si="47">SUM(O58,O66,O71,O79,O87,O93,O102)</f>
        <v>564</v>
      </c>
      <c r="P56" s="120">
        <f t="shared" si="47"/>
        <v>980</v>
      </c>
      <c r="Q56" s="120">
        <f t="shared" si="47"/>
        <v>20</v>
      </c>
      <c r="R56" s="120">
        <f t="shared" si="47"/>
        <v>0</v>
      </c>
      <c r="S56" s="120">
        <f t="shared" si="47"/>
        <v>0</v>
      </c>
      <c r="T56" s="120">
        <f t="shared" si="47"/>
        <v>0</v>
      </c>
      <c r="U56" s="120">
        <f t="shared" si="47"/>
        <v>0</v>
      </c>
      <c r="V56" s="120">
        <f t="shared" si="47"/>
        <v>0</v>
      </c>
      <c r="W56" s="120">
        <f t="shared" si="47"/>
        <v>0</v>
      </c>
      <c r="X56" s="120"/>
      <c r="Y56" s="120">
        <f>SUM(Y58,Y66,Y71,Y102,Y110,Y79,Y87,Y93)</f>
        <v>304</v>
      </c>
      <c r="Z56" s="120"/>
      <c r="AA56" s="120">
        <f>SUM(AA58,AA66,AA71,AA102,AA110,AA79,AA87,AA93)</f>
        <v>256</v>
      </c>
      <c r="AB56" s="120"/>
      <c r="AC56" s="120">
        <f>SUM(AC58,AC66,AC71,AC102,AC110,AC79,AC87,AC93)</f>
        <v>500</v>
      </c>
      <c r="AD56" s="120"/>
      <c r="AE56" s="120">
        <f>SUM(AE58,AE66,AE71,AE102,AE110,AE79,AE87,AE93)</f>
        <v>216</v>
      </c>
      <c r="AF56" s="120"/>
      <c r="AG56" s="120">
        <f>SUM(AG58,AG66,AG71,AG102,AG110,AG79,AG87,AG93)</f>
        <v>288</v>
      </c>
      <c r="AH56" s="100"/>
      <c r="AI56" s="100"/>
      <c r="AJ56" s="101"/>
      <c r="AK56" s="100"/>
    </row>
    <row r="57" spans="1:37" s="109" customFormat="1" ht="24" x14ac:dyDescent="0.25">
      <c r="A57" s="121" t="s">
        <v>59</v>
      </c>
      <c r="B57" s="179" t="s">
        <v>210</v>
      </c>
      <c r="C57" s="167"/>
      <c r="D57" s="122"/>
      <c r="E57" s="122"/>
      <c r="F57" s="122" t="s">
        <v>93</v>
      </c>
      <c r="G57" s="122"/>
      <c r="H57" s="122"/>
      <c r="I57" s="122"/>
      <c r="J57" s="202"/>
      <c r="K57" s="182"/>
      <c r="L57" s="123">
        <f>SUM(L58,L63,L64)</f>
        <v>492</v>
      </c>
      <c r="M57" s="123">
        <f t="shared" ref="M57:T57" si="48">SUM(M58,M63,M64)</f>
        <v>152</v>
      </c>
      <c r="N57" s="123">
        <f t="shared" si="48"/>
        <v>340</v>
      </c>
      <c r="O57" s="123">
        <f t="shared" si="48"/>
        <v>144</v>
      </c>
      <c r="P57" s="123">
        <f t="shared" si="48"/>
        <v>196</v>
      </c>
      <c r="Q57" s="123">
        <f t="shared" si="48"/>
        <v>0</v>
      </c>
      <c r="R57" s="123">
        <f t="shared" si="48"/>
        <v>0</v>
      </c>
      <c r="S57" s="123">
        <f t="shared" si="48"/>
        <v>0</v>
      </c>
      <c r="T57" s="123">
        <f t="shared" si="48"/>
        <v>0</v>
      </c>
      <c r="U57" s="123"/>
      <c r="V57" s="91"/>
      <c r="W57" s="123"/>
      <c r="X57" s="91"/>
      <c r="Y57" s="123">
        <f>SUM(Y58,Y63,Y64)</f>
        <v>340</v>
      </c>
      <c r="Z57" s="91"/>
      <c r="AA57" s="123"/>
      <c r="AB57" s="91"/>
      <c r="AC57" s="123"/>
      <c r="AD57" s="91"/>
      <c r="AE57" s="123"/>
      <c r="AF57" s="91"/>
      <c r="AG57" s="123"/>
      <c r="AH57" s="100"/>
      <c r="AI57" s="100"/>
      <c r="AJ57" s="100"/>
      <c r="AK57" s="100"/>
    </row>
    <row r="58" spans="1:37" s="93" customFormat="1" ht="24" x14ac:dyDescent="0.25">
      <c r="A58" s="94" t="s">
        <v>60</v>
      </c>
      <c r="B58" s="173" t="s">
        <v>211</v>
      </c>
      <c r="C58" s="164"/>
      <c r="D58" s="103"/>
      <c r="E58" s="103"/>
      <c r="F58" s="116" t="s">
        <v>39</v>
      </c>
      <c r="G58" s="103"/>
      <c r="H58" s="116"/>
      <c r="I58" s="103"/>
      <c r="J58" s="199"/>
      <c r="K58" s="189"/>
      <c r="L58" s="95">
        <f t="shared" ref="L58" si="49">N58+M58</f>
        <v>456</v>
      </c>
      <c r="M58" s="106">
        <f t="shared" ref="M58" si="50">0.5*N58</f>
        <v>152</v>
      </c>
      <c r="N58" s="95">
        <f>SUM(S58,U58,W58,Y58,AA58,AC58,AE58,AG58)</f>
        <v>304</v>
      </c>
      <c r="O58" s="106">
        <f t="shared" ref="O58" si="51">N58-P58-Q58</f>
        <v>144</v>
      </c>
      <c r="P58" s="95">
        <v>160</v>
      </c>
      <c r="Q58" s="95"/>
      <c r="R58" s="209"/>
      <c r="S58" s="218"/>
      <c r="T58" s="97"/>
      <c r="U58" s="95"/>
      <c r="V58" s="91"/>
      <c r="W58" s="95">
        <f t="shared" ref="W58:W62" si="52">V58*$W$9</f>
        <v>0</v>
      </c>
      <c r="X58" s="91">
        <v>16</v>
      </c>
      <c r="Y58" s="106">
        <f t="shared" ref="Y58:Y64" si="53">X58*$Y$9</f>
        <v>304</v>
      </c>
      <c r="Z58" s="91"/>
      <c r="AA58" s="95">
        <f t="shared" ref="AA58:AA64" si="54">Z58*$AA$9</f>
        <v>0</v>
      </c>
      <c r="AB58" s="91"/>
      <c r="AC58" s="106">
        <f t="shared" ref="AC58:AC61" si="55">AB58*$AC$9</f>
        <v>0</v>
      </c>
      <c r="AD58" s="91"/>
      <c r="AE58" s="106">
        <f t="shared" ref="AE58:AG58" si="56">SUM(AE62:AE62)</f>
        <v>0</v>
      </c>
      <c r="AF58" s="97">
        <f t="shared" si="56"/>
        <v>0</v>
      </c>
      <c r="AG58" s="106">
        <f t="shared" si="56"/>
        <v>0</v>
      </c>
      <c r="AH58" s="108"/>
      <c r="AI58" s="108"/>
      <c r="AJ58" s="108"/>
      <c r="AK58" s="108"/>
    </row>
    <row r="59" spans="1:37" s="93" customFormat="1" ht="12" hidden="1" x14ac:dyDescent="0.25">
      <c r="A59" s="124" t="s">
        <v>132</v>
      </c>
      <c r="B59" s="180"/>
      <c r="C59" s="164"/>
      <c r="D59" s="103"/>
      <c r="E59" s="103"/>
      <c r="F59" s="103"/>
      <c r="G59" s="103"/>
      <c r="H59" s="116"/>
      <c r="I59" s="103"/>
      <c r="J59" s="199"/>
      <c r="K59" s="189"/>
      <c r="L59" s="95"/>
      <c r="M59" s="106"/>
      <c r="N59" s="95"/>
      <c r="O59" s="106"/>
      <c r="P59" s="106"/>
      <c r="Q59" s="95"/>
      <c r="R59" s="209"/>
      <c r="S59" s="218"/>
      <c r="T59" s="97"/>
      <c r="U59" s="95"/>
      <c r="V59" s="91"/>
      <c r="W59" s="95"/>
      <c r="X59" s="91"/>
      <c r="Y59" s="106"/>
      <c r="Z59" s="91"/>
      <c r="AA59" s="95"/>
      <c r="AB59" s="91"/>
      <c r="AC59" s="106">
        <f t="shared" si="55"/>
        <v>0</v>
      </c>
      <c r="AD59" s="91"/>
      <c r="AE59" s="106"/>
      <c r="AF59" s="97"/>
      <c r="AG59" s="106"/>
      <c r="AH59" s="108"/>
      <c r="AI59" s="108"/>
      <c r="AJ59" s="108"/>
      <c r="AK59" s="108"/>
    </row>
    <row r="60" spans="1:37" s="93" customFormat="1" ht="12" hidden="1" x14ac:dyDescent="0.25">
      <c r="A60" s="124" t="s">
        <v>171</v>
      </c>
      <c r="B60" s="180"/>
      <c r="C60" s="164"/>
      <c r="D60" s="103"/>
      <c r="E60" s="103"/>
      <c r="F60" s="103"/>
      <c r="G60" s="103"/>
      <c r="H60" s="116"/>
      <c r="I60" s="103"/>
      <c r="J60" s="199"/>
      <c r="K60" s="189"/>
      <c r="L60" s="95"/>
      <c r="M60" s="106"/>
      <c r="N60" s="95"/>
      <c r="O60" s="106"/>
      <c r="P60" s="106"/>
      <c r="Q60" s="95"/>
      <c r="R60" s="209"/>
      <c r="S60" s="218"/>
      <c r="T60" s="97"/>
      <c r="U60" s="95"/>
      <c r="V60" s="91"/>
      <c r="W60" s="95">
        <f t="shared" si="52"/>
        <v>0</v>
      </c>
      <c r="X60" s="91"/>
      <c r="Y60" s="106">
        <f t="shared" si="53"/>
        <v>0</v>
      </c>
      <c r="Z60" s="91"/>
      <c r="AA60" s="95">
        <f t="shared" si="54"/>
        <v>0</v>
      </c>
      <c r="AB60" s="91"/>
      <c r="AC60" s="106">
        <f t="shared" si="55"/>
        <v>0</v>
      </c>
      <c r="AD60" s="91"/>
      <c r="AE60" s="106"/>
      <c r="AF60" s="97"/>
      <c r="AG60" s="106"/>
      <c r="AH60" s="108"/>
      <c r="AI60" s="108"/>
      <c r="AJ60" s="108"/>
      <c r="AK60" s="108"/>
    </row>
    <row r="61" spans="1:37" s="93" customFormat="1" ht="12" hidden="1" x14ac:dyDescent="0.25">
      <c r="A61" s="124" t="s">
        <v>172</v>
      </c>
      <c r="B61" s="180"/>
      <c r="C61" s="164"/>
      <c r="D61" s="103"/>
      <c r="E61" s="103"/>
      <c r="F61" s="103"/>
      <c r="G61" s="103"/>
      <c r="H61" s="116"/>
      <c r="I61" s="103"/>
      <c r="J61" s="199"/>
      <c r="K61" s="189"/>
      <c r="L61" s="95"/>
      <c r="M61" s="106"/>
      <c r="N61" s="95"/>
      <c r="O61" s="106"/>
      <c r="P61" s="106"/>
      <c r="Q61" s="95"/>
      <c r="R61" s="209"/>
      <c r="S61" s="218"/>
      <c r="T61" s="97"/>
      <c r="U61" s="95"/>
      <c r="V61" s="91"/>
      <c r="W61" s="95">
        <f t="shared" si="52"/>
        <v>0</v>
      </c>
      <c r="X61" s="91"/>
      <c r="Y61" s="106">
        <f t="shared" si="53"/>
        <v>0</v>
      </c>
      <c r="Z61" s="91"/>
      <c r="AA61" s="95">
        <f t="shared" si="54"/>
        <v>0</v>
      </c>
      <c r="AB61" s="91"/>
      <c r="AC61" s="106">
        <f t="shared" si="55"/>
        <v>0</v>
      </c>
      <c r="AD61" s="91"/>
      <c r="AE61" s="106"/>
      <c r="AF61" s="97"/>
      <c r="AG61" s="106"/>
      <c r="AH61" s="108"/>
      <c r="AI61" s="108"/>
      <c r="AJ61" s="108"/>
      <c r="AK61" s="108"/>
    </row>
    <row r="62" spans="1:37" s="93" customFormat="1" ht="12" hidden="1" x14ac:dyDescent="0.25">
      <c r="A62" s="124" t="s">
        <v>173</v>
      </c>
      <c r="B62" s="180"/>
      <c r="C62" s="168"/>
      <c r="D62" s="125"/>
      <c r="E62" s="125"/>
      <c r="F62" s="125"/>
      <c r="G62" s="125"/>
      <c r="H62" s="126"/>
      <c r="I62" s="125"/>
      <c r="J62" s="203"/>
      <c r="K62" s="192"/>
      <c r="L62" s="95"/>
      <c r="M62" s="106"/>
      <c r="N62" s="95"/>
      <c r="O62" s="106"/>
      <c r="P62" s="106"/>
      <c r="Q62" s="95"/>
      <c r="R62" s="211"/>
      <c r="S62" s="222"/>
      <c r="T62" s="127"/>
      <c r="U62" s="128"/>
      <c r="V62" s="129"/>
      <c r="W62" s="95">
        <f t="shared" si="52"/>
        <v>0</v>
      </c>
      <c r="X62" s="129"/>
      <c r="Y62" s="106">
        <f>X62*$Y$9</f>
        <v>0</v>
      </c>
      <c r="Z62" s="129"/>
      <c r="AA62" s="95">
        <f t="shared" si="54"/>
        <v>0</v>
      </c>
      <c r="AB62" s="91"/>
      <c r="AC62" s="106">
        <f>AB62*$AC$9</f>
        <v>0</v>
      </c>
      <c r="AD62" s="129"/>
      <c r="AE62" s="130"/>
      <c r="AF62" s="127"/>
      <c r="AG62" s="130"/>
      <c r="AH62" s="108"/>
      <c r="AI62" s="108"/>
      <c r="AJ62" s="108"/>
      <c r="AK62" s="108"/>
    </row>
    <row r="63" spans="1:37" s="93" customFormat="1" ht="12" x14ac:dyDescent="0.25">
      <c r="A63" s="94" t="s">
        <v>61</v>
      </c>
      <c r="B63" s="173" t="s">
        <v>62</v>
      </c>
      <c r="C63" s="164"/>
      <c r="D63" s="103"/>
      <c r="E63" s="103"/>
      <c r="F63" s="103" t="s">
        <v>51</v>
      </c>
      <c r="G63" s="103"/>
      <c r="H63" s="103"/>
      <c r="I63" s="103"/>
      <c r="J63" s="199"/>
      <c r="K63" s="189"/>
      <c r="L63" s="95">
        <f t="shared" ref="L63:L64" si="57">N63+M63</f>
        <v>36</v>
      </c>
      <c r="M63" s="106"/>
      <c r="N63" s="95">
        <f t="shared" ref="N63:N64" si="58">SUM(S63,U63,W63,Y63,AA63,AC63,AE63,AG63)</f>
        <v>36</v>
      </c>
      <c r="O63" s="106"/>
      <c r="P63" s="95">
        <v>36</v>
      </c>
      <c r="Q63" s="95"/>
      <c r="R63" s="209"/>
      <c r="S63" s="218"/>
      <c r="T63" s="97"/>
      <c r="U63" s="95"/>
      <c r="V63" s="91"/>
      <c r="W63" s="95"/>
      <c r="X63" s="91"/>
      <c r="Y63" s="106">
        <v>36</v>
      </c>
      <c r="Z63" s="91"/>
      <c r="AA63" s="95">
        <f t="shared" si="54"/>
        <v>0</v>
      </c>
      <c r="AB63" s="91"/>
      <c r="AC63" s="106"/>
      <c r="AD63" s="91"/>
      <c r="AE63" s="106"/>
      <c r="AF63" s="97"/>
      <c r="AG63" s="106"/>
      <c r="AH63" s="108"/>
      <c r="AI63" s="108"/>
      <c r="AJ63" s="108"/>
      <c r="AK63" s="108"/>
    </row>
    <row r="64" spans="1:37" s="93" customFormat="1" ht="12" hidden="1" x14ac:dyDescent="0.25">
      <c r="A64" s="102" t="s">
        <v>63</v>
      </c>
      <c r="B64" s="174" t="s">
        <v>64</v>
      </c>
      <c r="C64" s="169"/>
      <c r="D64" s="117"/>
      <c r="E64" s="117"/>
      <c r="F64" s="117"/>
      <c r="G64" s="117"/>
      <c r="H64" s="117"/>
      <c r="I64" s="117"/>
      <c r="J64" s="204"/>
      <c r="K64" s="193"/>
      <c r="L64" s="95">
        <f t="shared" si="57"/>
        <v>0</v>
      </c>
      <c r="M64" s="106">
        <f t="shared" ref="M64" si="59">0.5*N64</f>
        <v>0</v>
      </c>
      <c r="N64" s="95">
        <f t="shared" si="58"/>
        <v>0</v>
      </c>
      <c r="O64" s="106">
        <f t="shared" ref="O64" si="60">N64-P64-Q64</f>
        <v>0</v>
      </c>
      <c r="P64" s="95"/>
      <c r="Q64" s="95"/>
      <c r="R64" s="209"/>
      <c r="S64" s="218"/>
      <c r="T64" s="97"/>
      <c r="U64" s="95"/>
      <c r="V64" s="91"/>
      <c r="W64" s="117"/>
      <c r="X64" s="91"/>
      <c r="Y64" s="106">
        <f t="shared" si="53"/>
        <v>0</v>
      </c>
      <c r="Z64" s="91"/>
      <c r="AA64" s="95">
        <f t="shared" si="54"/>
        <v>0</v>
      </c>
      <c r="AB64" s="91"/>
      <c r="AC64" s="106"/>
      <c r="AD64" s="91"/>
      <c r="AE64" s="106"/>
      <c r="AF64" s="97"/>
      <c r="AG64" s="106"/>
      <c r="AH64" s="108"/>
      <c r="AI64" s="108"/>
      <c r="AJ64" s="108"/>
      <c r="AK64" s="108"/>
    </row>
    <row r="65" spans="1:37" s="109" customFormat="1" ht="36" x14ac:dyDescent="0.25">
      <c r="A65" s="121" t="s">
        <v>65</v>
      </c>
      <c r="B65" s="179" t="s">
        <v>212</v>
      </c>
      <c r="C65" s="167"/>
      <c r="D65" s="122"/>
      <c r="E65" s="122"/>
      <c r="F65" s="122"/>
      <c r="G65" s="122" t="s">
        <v>102</v>
      </c>
      <c r="H65" s="122" t="s">
        <v>93</v>
      </c>
      <c r="I65" s="122"/>
      <c r="J65" s="202"/>
      <c r="K65" s="182"/>
      <c r="L65" s="123">
        <f>SUM(L66,L71,L76,L77)</f>
        <v>900</v>
      </c>
      <c r="M65" s="123">
        <f t="shared" ref="M65:P65" si="61">SUM(M66,M71,M76,M77)</f>
        <v>258</v>
      </c>
      <c r="N65" s="123">
        <f t="shared" si="61"/>
        <v>642</v>
      </c>
      <c r="O65" s="123">
        <f t="shared" si="61"/>
        <v>196</v>
      </c>
      <c r="P65" s="123">
        <f t="shared" si="61"/>
        <v>446</v>
      </c>
      <c r="Q65" s="123"/>
      <c r="R65" s="208"/>
      <c r="S65" s="221"/>
      <c r="T65" s="91"/>
      <c r="U65" s="123"/>
      <c r="V65" s="91"/>
      <c r="W65" s="123"/>
      <c r="X65" s="123"/>
      <c r="Y65" s="123"/>
      <c r="Z65" s="123"/>
      <c r="AA65" s="123">
        <f t="shared" ref="AA65" si="62">SUM(AA66,AA71,AA76,AA77)</f>
        <v>256</v>
      </c>
      <c r="AB65" s="123"/>
      <c r="AC65" s="123">
        <f>SUM(AC66,AC71,AC76,AC77)</f>
        <v>386</v>
      </c>
      <c r="AD65" s="123"/>
      <c r="AE65" s="123"/>
      <c r="AF65" s="123"/>
      <c r="AG65" s="123"/>
      <c r="AH65" s="100"/>
      <c r="AI65" s="100"/>
      <c r="AJ65" s="108"/>
      <c r="AK65" s="100"/>
    </row>
    <row r="66" spans="1:37" s="109" customFormat="1" ht="24" x14ac:dyDescent="0.25">
      <c r="A66" s="94" t="s">
        <v>66</v>
      </c>
      <c r="B66" s="173" t="s">
        <v>213</v>
      </c>
      <c r="C66" s="164"/>
      <c r="D66" s="103"/>
      <c r="E66" s="103"/>
      <c r="F66" s="103"/>
      <c r="G66" s="103" t="s">
        <v>51</v>
      </c>
      <c r="H66" s="116" t="s">
        <v>39</v>
      </c>
      <c r="I66" s="116"/>
      <c r="J66" s="199"/>
      <c r="K66" s="189"/>
      <c r="L66" s="95">
        <f t="shared" ref="L66" si="63">N66+M66</f>
        <v>372</v>
      </c>
      <c r="M66" s="106">
        <f t="shared" ref="M66:M70" si="64">0.5*N66</f>
        <v>124</v>
      </c>
      <c r="N66" s="95">
        <f>SUM(S66,U66,W66,Y66,AA66,AC66,AE66,AG66)</f>
        <v>248</v>
      </c>
      <c r="O66" s="106">
        <f t="shared" ref="O66:O70" si="65">N66-P66-Q66</f>
        <v>88</v>
      </c>
      <c r="P66" s="95">
        <v>160</v>
      </c>
      <c r="Q66" s="95"/>
      <c r="R66" s="209"/>
      <c r="S66" s="218"/>
      <c r="T66" s="97"/>
      <c r="U66" s="95"/>
      <c r="V66" s="91">
        <f t="shared" ref="V66:Y66" si="66">SUM(V67:V70)</f>
        <v>0</v>
      </c>
      <c r="W66" s="95">
        <f t="shared" si="66"/>
        <v>0</v>
      </c>
      <c r="X66" s="91">
        <f t="shared" si="66"/>
        <v>0</v>
      </c>
      <c r="Y66" s="95">
        <f t="shared" si="66"/>
        <v>0</v>
      </c>
      <c r="Z66" s="129">
        <v>8</v>
      </c>
      <c r="AA66" s="95">
        <f>Z66*$AA$9</f>
        <v>128</v>
      </c>
      <c r="AB66" s="91">
        <v>6</v>
      </c>
      <c r="AC66" s="106">
        <f t="shared" ref="AC66:AC71" si="67">AB66*$AC$9</f>
        <v>120</v>
      </c>
      <c r="AD66" s="91"/>
      <c r="AE66" s="95">
        <f t="shared" ref="AE66:AE70" si="68">AD66*$AE$9</f>
        <v>0</v>
      </c>
      <c r="AF66" s="91"/>
      <c r="AG66" s="95">
        <f t="shared" ref="AG66:AG70" si="69">AF66*$AG$9</f>
        <v>0</v>
      </c>
      <c r="AH66" s="100"/>
      <c r="AI66" s="100"/>
      <c r="AJ66" s="108"/>
      <c r="AK66" s="100"/>
    </row>
    <row r="67" spans="1:37" s="109" customFormat="1" ht="12" hidden="1" x14ac:dyDescent="0.25">
      <c r="A67" s="124" t="s">
        <v>133</v>
      </c>
      <c r="B67" s="180"/>
      <c r="C67" s="168"/>
      <c r="D67" s="125"/>
      <c r="E67" s="125"/>
      <c r="F67" s="125"/>
      <c r="G67" s="125"/>
      <c r="H67" s="125"/>
      <c r="I67" s="126"/>
      <c r="J67" s="203"/>
      <c r="K67" s="192"/>
      <c r="L67" s="130"/>
      <c r="M67" s="130"/>
      <c r="N67" s="128"/>
      <c r="O67" s="130"/>
      <c r="P67" s="128"/>
      <c r="Q67" s="128"/>
      <c r="R67" s="211"/>
      <c r="S67" s="222"/>
      <c r="T67" s="127"/>
      <c r="U67" s="128"/>
      <c r="V67" s="129"/>
      <c r="W67" s="128"/>
      <c r="X67" s="129"/>
      <c r="Y67" s="128"/>
      <c r="Z67" s="129"/>
      <c r="AA67" s="95"/>
      <c r="AB67" s="129"/>
      <c r="AC67" s="106">
        <f t="shared" si="67"/>
        <v>0</v>
      </c>
      <c r="AD67" s="129"/>
      <c r="AE67" s="95">
        <f t="shared" si="68"/>
        <v>0</v>
      </c>
      <c r="AF67" s="129"/>
      <c r="AG67" s="95">
        <f t="shared" si="69"/>
        <v>0</v>
      </c>
      <c r="AH67" s="100"/>
      <c r="AI67" s="100"/>
      <c r="AJ67" s="100"/>
      <c r="AK67" s="100"/>
    </row>
    <row r="68" spans="1:37" s="109" customFormat="1" ht="12" hidden="1" x14ac:dyDescent="0.25">
      <c r="A68" s="124" t="s">
        <v>135</v>
      </c>
      <c r="B68" s="180"/>
      <c r="C68" s="168"/>
      <c r="D68" s="125"/>
      <c r="E68" s="125"/>
      <c r="F68" s="125"/>
      <c r="G68" s="125"/>
      <c r="H68" s="125"/>
      <c r="I68" s="126"/>
      <c r="J68" s="203"/>
      <c r="K68" s="192"/>
      <c r="L68" s="130">
        <f t="shared" ref="L68:L70" si="70">SUM(M68:N68)</f>
        <v>0</v>
      </c>
      <c r="M68" s="130">
        <f t="shared" si="64"/>
        <v>0</v>
      </c>
      <c r="N68" s="128">
        <f t="shared" ref="N68:N70" si="71">SUM(S68,U68,W68,Y68,AA68,AC68,AE68,AG68)</f>
        <v>0</v>
      </c>
      <c r="O68" s="130">
        <f t="shared" si="65"/>
        <v>0</v>
      </c>
      <c r="P68" s="128"/>
      <c r="Q68" s="128"/>
      <c r="R68" s="211"/>
      <c r="S68" s="222"/>
      <c r="T68" s="127"/>
      <c r="U68" s="128"/>
      <c r="V68" s="129"/>
      <c r="W68" s="128"/>
      <c r="X68" s="129"/>
      <c r="Y68" s="128"/>
      <c r="Z68" s="129"/>
      <c r="AA68" s="130"/>
      <c r="AB68" s="129"/>
      <c r="AC68" s="106">
        <f t="shared" si="67"/>
        <v>0</v>
      </c>
      <c r="AD68" s="129"/>
      <c r="AE68" s="95">
        <f t="shared" si="68"/>
        <v>0</v>
      </c>
      <c r="AF68" s="129"/>
      <c r="AG68" s="95">
        <f t="shared" si="69"/>
        <v>0</v>
      </c>
      <c r="AH68" s="100"/>
      <c r="AI68" s="100"/>
      <c r="AJ68" s="100"/>
      <c r="AK68" s="100"/>
    </row>
    <row r="69" spans="1:37" s="109" customFormat="1" ht="12" hidden="1" x14ac:dyDescent="0.25">
      <c r="A69" s="124" t="s">
        <v>136</v>
      </c>
      <c r="B69" s="180"/>
      <c r="C69" s="168"/>
      <c r="D69" s="125"/>
      <c r="E69" s="125"/>
      <c r="F69" s="125"/>
      <c r="G69" s="125"/>
      <c r="H69" s="125"/>
      <c r="I69" s="126"/>
      <c r="J69" s="203"/>
      <c r="K69" s="192"/>
      <c r="L69" s="130">
        <f t="shared" si="70"/>
        <v>0</v>
      </c>
      <c r="M69" s="130">
        <f t="shared" si="64"/>
        <v>0</v>
      </c>
      <c r="N69" s="128">
        <f t="shared" si="71"/>
        <v>0</v>
      </c>
      <c r="O69" s="130">
        <f t="shared" si="65"/>
        <v>0</v>
      </c>
      <c r="P69" s="128"/>
      <c r="Q69" s="128"/>
      <c r="R69" s="211"/>
      <c r="S69" s="222"/>
      <c r="T69" s="127"/>
      <c r="U69" s="128"/>
      <c r="V69" s="129"/>
      <c r="W69" s="128"/>
      <c r="X69" s="129"/>
      <c r="Y69" s="128"/>
      <c r="Z69" s="129"/>
      <c r="AA69" s="130"/>
      <c r="AB69" s="129"/>
      <c r="AC69" s="106">
        <f t="shared" si="67"/>
        <v>0</v>
      </c>
      <c r="AD69" s="129"/>
      <c r="AE69" s="95">
        <f t="shared" si="68"/>
        <v>0</v>
      </c>
      <c r="AF69" s="129"/>
      <c r="AG69" s="95">
        <f t="shared" si="69"/>
        <v>0</v>
      </c>
      <c r="AH69" s="100"/>
      <c r="AI69" s="100"/>
      <c r="AJ69" s="100"/>
      <c r="AK69" s="100"/>
    </row>
    <row r="70" spans="1:37" s="109" customFormat="1" ht="12" hidden="1" x14ac:dyDescent="0.25">
      <c r="A70" s="124" t="s">
        <v>137</v>
      </c>
      <c r="B70" s="180"/>
      <c r="C70" s="168"/>
      <c r="D70" s="125"/>
      <c r="E70" s="125"/>
      <c r="F70" s="125"/>
      <c r="G70" s="125"/>
      <c r="H70" s="125"/>
      <c r="I70" s="126"/>
      <c r="J70" s="203"/>
      <c r="K70" s="192"/>
      <c r="L70" s="130">
        <f t="shared" si="70"/>
        <v>0</v>
      </c>
      <c r="M70" s="130">
        <f t="shared" si="64"/>
        <v>0</v>
      </c>
      <c r="N70" s="128">
        <f t="shared" si="71"/>
        <v>0</v>
      </c>
      <c r="O70" s="130">
        <f t="shared" si="65"/>
        <v>0</v>
      </c>
      <c r="P70" s="128"/>
      <c r="Q70" s="128"/>
      <c r="R70" s="211"/>
      <c r="S70" s="222"/>
      <c r="T70" s="127"/>
      <c r="U70" s="128"/>
      <c r="V70" s="129"/>
      <c r="W70" s="128"/>
      <c r="X70" s="129"/>
      <c r="Y70" s="128"/>
      <c r="Z70" s="129"/>
      <c r="AA70" s="130"/>
      <c r="AB70" s="129"/>
      <c r="AC70" s="106">
        <f t="shared" si="67"/>
        <v>0</v>
      </c>
      <c r="AD70" s="129"/>
      <c r="AE70" s="95">
        <f t="shared" si="68"/>
        <v>0</v>
      </c>
      <c r="AF70" s="129"/>
      <c r="AG70" s="95">
        <f t="shared" si="69"/>
        <v>0</v>
      </c>
      <c r="AH70" s="100"/>
      <c r="AI70" s="100"/>
      <c r="AJ70" s="100"/>
      <c r="AK70" s="100"/>
    </row>
    <row r="71" spans="1:37" s="109" customFormat="1" ht="24" x14ac:dyDescent="0.25">
      <c r="A71" s="94" t="s">
        <v>214</v>
      </c>
      <c r="B71" s="173" t="s">
        <v>215</v>
      </c>
      <c r="C71" s="164"/>
      <c r="D71" s="103"/>
      <c r="E71" s="103"/>
      <c r="F71" s="103"/>
      <c r="G71" s="103" t="s">
        <v>51</v>
      </c>
      <c r="H71" s="116" t="s">
        <v>39</v>
      </c>
      <c r="I71" s="116"/>
      <c r="J71" s="199"/>
      <c r="K71" s="189"/>
      <c r="L71" s="95">
        <f t="shared" ref="L71" si="72">N71+M71</f>
        <v>402</v>
      </c>
      <c r="M71" s="106">
        <f t="shared" ref="M71:M75" si="73">0.5*N71</f>
        <v>134</v>
      </c>
      <c r="N71" s="95">
        <f t="shared" ref="N71" si="74">SUM(S71,U71,W71,Y71,AA71,AC71,AE71,AG71)</f>
        <v>268</v>
      </c>
      <c r="O71" s="106">
        <f t="shared" ref="O71:O72" si="75">N71-P71-Q71</f>
        <v>108</v>
      </c>
      <c r="P71" s="95">
        <v>160</v>
      </c>
      <c r="Q71" s="95"/>
      <c r="R71" s="209"/>
      <c r="S71" s="218"/>
      <c r="T71" s="97"/>
      <c r="U71" s="95"/>
      <c r="V71" s="91">
        <f t="shared" ref="V71:Y71" si="76">SUM(V72:V75)</f>
        <v>0</v>
      </c>
      <c r="W71" s="95">
        <f t="shared" si="76"/>
        <v>0</v>
      </c>
      <c r="X71" s="91">
        <f t="shared" si="76"/>
        <v>0</v>
      </c>
      <c r="Y71" s="95">
        <f t="shared" si="76"/>
        <v>0</v>
      </c>
      <c r="Z71" s="129">
        <v>8</v>
      </c>
      <c r="AA71" s="95">
        <f>Z71*$AA$9</f>
        <v>128</v>
      </c>
      <c r="AB71" s="129">
        <v>7</v>
      </c>
      <c r="AC71" s="106">
        <f t="shared" si="67"/>
        <v>140</v>
      </c>
      <c r="AD71" s="91"/>
      <c r="AE71" s="95">
        <f t="shared" ref="AE71:AE75" si="77">AD71*$AE$9</f>
        <v>0</v>
      </c>
      <c r="AF71" s="91"/>
      <c r="AG71" s="95">
        <f t="shared" ref="AG71:AG76" si="78">AF71*$AG$9</f>
        <v>0</v>
      </c>
      <c r="AH71" s="100"/>
      <c r="AI71" s="100"/>
      <c r="AJ71" s="108"/>
      <c r="AK71" s="100"/>
    </row>
    <row r="72" spans="1:37" s="109" customFormat="1" ht="12" hidden="1" x14ac:dyDescent="0.25">
      <c r="A72" s="124" t="s">
        <v>224</v>
      </c>
      <c r="B72" s="180"/>
      <c r="C72" s="168"/>
      <c r="D72" s="125"/>
      <c r="E72" s="125"/>
      <c r="F72" s="125"/>
      <c r="G72" s="125"/>
      <c r="H72" s="125"/>
      <c r="I72" s="126"/>
      <c r="J72" s="203"/>
      <c r="K72" s="192"/>
      <c r="L72" s="130">
        <f t="shared" ref="L72:L74" si="79">SUM(M72:N72)</f>
        <v>0</v>
      </c>
      <c r="M72" s="130">
        <f t="shared" si="73"/>
        <v>0</v>
      </c>
      <c r="N72" s="128">
        <f t="shared" ref="N72:N74" si="80">SUM(S72,U72,W72,Y72,AA72,AC72,AE72,AG72)</f>
        <v>0</v>
      </c>
      <c r="O72" s="130">
        <f t="shared" si="75"/>
        <v>0</v>
      </c>
      <c r="P72" s="128"/>
      <c r="Q72" s="128"/>
      <c r="R72" s="211"/>
      <c r="S72" s="222"/>
      <c r="T72" s="127"/>
      <c r="U72" s="128"/>
      <c r="V72" s="129"/>
      <c r="W72" s="128"/>
      <c r="X72" s="129"/>
      <c r="Y72" s="128"/>
      <c r="Z72" s="129"/>
      <c r="AA72" s="95">
        <f>Z72*$AA$9</f>
        <v>0</v>
      </c>
      <c r="AB72" s="129"/>
      <c r="AC72" s="106">
        <f t="shared" ref="AC72:AC75" si="81">AB72*$AC$9</f>
        <v>0</v>
      </c>
      <c r="AD72" s="129"/>
      <c r="AE72" s="95">
        <f t="shared" si="77"/>
        <v>0</v>
      </c>
      <c r="AF72" s="129"/>
      <c r="AG72" s="95">
        <f t="shared" si="78"/>
        <v>0</v>
      </c>
      <c r="AH72" s="100"/>
      <c r="AI72" s="100"/>
      <c r="AJ72" s="100"/>
      <c r="AK72" s="100"/>
    </row>
    <row r="73" spans="1:37" s="109" customFormat="1" ht="12" hidden="1" x14ac:dyDescent="0.25">
      <c r="A73" s="124" t="s">
        <v>225</v>
      </c>
      <c r="B73" s="180"/>
      <c r="C73" s="168"/>
      <c r="D73" s="125"/>
      <c r="E73" s="125"/>
      <c r="F73" s="125"/>
      <c r="G73" s="125"/>
      <c r="H73" s="125"/>
      <c r="I73" s="126"/>
      <c r="J73" s="203"/>
      <c r="K73" s="192"/>
      <c r="L73" s="130">
        <f t="shared" si="79"/>
        <v>0</v>
      </c>
      <c r="M73" s="130">
        <f t="shared" si="73"/>
        <v>0</v>
      </c>
      <c r="N73" s="128">
        <f t="shared" si="80"/>
        <v>0</v>
      </c>
      <c r="O73" s="130"/>
      <c r="P73" s="128"/>
      <c r="Q73" s="128"/>
      <c r="R73" s="211"/>
      <c r="S73" s="222"/>
      <c r="T73" s="127"/>
      <c r="U73" s="128"/>
      <c r="V73" s="129"/>
      <c r="W73" s="128"/>
      <c r="X73" s="129"/>
      <c r="Y73" s="128"/>
      <c r="Z73" s="129"/>
      <c r="AA73" s="130"/>
      <c r="AB73" s="129"/>
      <c r="AC73" s="106">
        <f t="shared" si="81"/>
        <v>0</v>
      </c>
      <c r="AD73" s="129"/>
      <c r="AE73" s="95">
        <f t="shared" si="77"/>
        <v>0</v>
      </c>
      <c r="AF73" s="129"/>
      <c r="AG73" s="95">
        <f t="shared" si="78"/>
        <v>0</v>
      </c>
      <c r="AH73" s="100"/>
      <c r="AI73" s="100"/>
      <c r="AJ73" s="100"/>
      <c r="AK73" s="100"/>
    </row>
    <row r="74" spans="1:37" s="109" customFormat="1" ht="12" hidden="1" x14ac:dyDescent="0.25">
      <c r="A74" s="124" t="s">
        <v>226</v>
      </c>
      <c r="B74" s="180"/>
      <c r="C74" s="168"/>
      <c r="D74" s="125"/>
      <c r="E74" s="125"/>
      <c r="F74" s="125"/>
      <c r="G74" s="125"/>
      <c r="H74" s="125"/>
      <c r="I74" s="126"/>
      <c r="J74" s="203"/>
      <c r="K74" s="192"/>
      <c r="L74" s="130">
        <f t="shared" si="79"/>
        <v>0</v>
      </c>
      <c r="M74" s="130">
        <f t="shared" si="73"/>
        <v>0</v>
      </c>
      <c r="N74" s="128">
        <f t="shared" si="80"/>
        <v>0</v>
      </c>
      <c r="O74" s="130"/>
      <c r="P74" s="128"/>
      <c r="Q74" s="128"/>
      <c r="R74" s="211"/>
      <c r="S74" s="222"/>
      <c r="T74" s="127"/>
      <c r="U74" s="128"/>
      <c r="V74" s="129"/>
      <c r="W74" s="128"/>
      <c r="X74" s="129"/>
      <c r="Y74" s="128"/>
      <c r="Z74" s="129"/>
      <c r="AA74" s="130"/>
      <c r="AB74" s="129"/>
      <c r="AC74" s="106">
        <f t="shared" si="81"/>
        <v>0</v>
      </c>
      <c r="AD74" s="129"/>
      <c r="AE74" s="95">
        <f t="shared" si="77"/>
        <v>0</v>
      </c>
      <c r="AF74" s="129"/>
      <c r="AG74" s="95">
        <f t="shared" si="78"/>
        <v>0</v>
      </c>
      <c r="AH74" s="100"/>
      <c r="AI74" s="100"/>
      <c r="AJ74" s="100"/>
      <c r="AK74" s="100"/>
    </row>
    <row r="75" spans="1:37" s="109" customFormat="1" ht="12" hidden="1" x14ac:dyDescent="0.25">
      <c r="A75" s="124" t="s">
        <v>227</v>
      </c>
      <c r="B75" s="180"/>
      <c r="C75" s="168"/>
      <c r="D75" s="125"/>
      <c r="E75" s="125"/>
      <c r="F75" s="125"/>
      <c r="G75" s="125"/>
      <c r="H75" s="125"/>
      <c r="I75" s="126"/>
      <c r="J75" s="203"/>
      <c r="K75" s="192"/>
      <c r="L75" s="130">
        <f t="shared" ref="L75" si="82">SUM(M75:N75)</f>
        <v>0</v>
      </c>
      <c r="M75" s="130">
        <f t="shared" si="73"/>
        <v>0</v>
      </c>
      <c r="N75" s="128">
        <f t="shared" ref="N75" si="83">SUM(S75,U75,W75,Y75,AA75,AC75,AE75,AG75)</f>
        <v>0</v>
      </c>
      <c r="O75" s="130"/>
      <c r="P75" s="128"/>
      <c r="Q75" s="128"/>
      <c r="R75" s="211"/>
      <c r="S75" s="222"/>
      <c r="T75" s="127"/>
      <c r="U75" s="128"/>
      <c r="V75" s="129"/>
      <c r="W75" s="128"/>
      <c r="X75" s="129"/>
      <c r="Y75" s="128"/>
      <c r="Z75" s="129"/>
      <c r="AA75" s="130"/>
      <c r="AB75" s="129"/>
      <c r="AC75" s="106">
        <f t="shared" si="81"/>
        <v>0</v>
      </c>
      <c r="AD75" s="129"/>
      <c r="AE75" s="95">
        <f t="shared" si="77"/>
        <v>0</v>
      </c>
      <c r="AF75" s="129"/>
      <c r="AG75" s="95">
        <f t="shared" si="78"/>
        <v>0</v>
      </c>
      <c r="AH75" s="100"/>
      <c r="AI75" s="100"/>
      <c r="AJ75" s="100"/>
      <c r="AK75" s="100"/>
    </row>
    <row r="76" spans="1:37" s="93" customFormat="1" ht="12" hidden="1" x14ac:dyDescent="0.25">
      <c r="A76" s="131" t="s">
        <v>67</v>
      </c>
      <c r="B76" s="181" t="s">
        <v>62</v>
      </c>
      <c r="C76" s="164"/>
      <c r="D76" s="103"/>
      <c r="E76" s="103"/>
      <c r="F76" s="103"/>
      <c r="G76" s="103"/>
      <c r="H76" s="103"/>
      <c r="I76" s="103"/>
      <c r="J76" s="199"/>
      <c r="K76" s="189"/>
      <c r="L76" s="106">
        <f t="shared" ref="L76:L117" si="84">SUM(M76:N76)</f>
        <v>0</v>
      </c>
      <c r="M76" s="106"/>
      <c r="N76" s="95">
        <f t="shared" ref="N76:N117" si="85">SUM(S76,U76,W76,Y76,AA76,AC76,AE76,AG76)</f>
        <v>0</v>
      </c>
      <c r="O76" s="95"/>
      <c r="P76" s="95"/>
      <c r="Q76" s="95"/>
      <c r="R76" s="209"/>
      <c r="S76" s="218"/>
      <c r="T76" s="97"/>
      <c r="U76" s="95"/>
      <c r="V76" s="91"/>
      <c r="W76" s="95"/>
      <c r="X76" s="91"/>
      <c r="Y76" s="95"/>
      <c r="Z76" s="91"/>
      <c r="AA76" s="106"/>
      <c r="AB76" s="91"/>
      <c r="AC76" s="106"/>
      <c r="AD76" s="91"/>
      <c r="AE76" s="106"/>
      <c r="AF76" s="97"/>
      <c r="AG76" s="95">
        <f t="shared" si="78"/>
        <v>0</v>
      </c>
      <c r="AH76" s="108"/>
      <c r="AI76" s="108"/>
      <c r="AJ76" s="108"/>
      <c r="AK76" s="108"/>
    </row>
    <row r="77" spans="1:37" s="108" customFormat="1" ht="12" x14ac:dyDescent="0.25">
      <c r="A77" s="102" t="s">
        <v>68</v>
      </c>
      <c r="B77" s="174" t="s">
        <v>262</v>
      </c>
      <c r="C77" s="164"/>
      <c r="D77" s="103"/>
      <c r="E77" s="103"/>
      <c r="F77" s="103"/>
      <c r="G77" s="103"/>
      <c r="H77" s="103" t="s">
        <v>51</v>
      </c>
      <c r="I77" s="103"/>
      <c r="J77" s="199"/>
      <c r="K77" s="189"/>
      <c r="L77" s="106">
        <f t="shared" si="84"/>
        <v>126</v>
      </c>
      <c r="M77" s="106"/>
      <c r="N77" s="95">
        <f t="shared" si="85"/>
        <v>126</v>
      </c>
      <c r="O77" s="95"/>
      <c r="P77" s="95">
        <v>126</v>
      </c>
      <c r="Q77" s="95"/>
      <c r="R77" s="209"/>
      <c r="S77" s="218"/>
      <c r="T77" s="97"/>
      <c r="U77" s="95"/>
      <c r="V77" s="91"/>
      <c r="W77" s="95"/>
      <c r="X77" s="91"/>
      <c r="Y77" s="95"/>
      <c r="Z77" s="91"/>
      <c r="AA77" s="106"/>
      <c r="AB77" s="91"/>
      <c r="AC77" s="106">
        <v>126</v>
      </c>
      <c r="AD77" s="91"/>
      <c r="AE77" s="106"/>
      <c r="AF77" s="97"/>
      <c r="AG77" s="106"/>
    </row>
    <row r="78" spans="1:37" s="109" customFormat="1" ht="24" x14ac:dyDescent="0.25">
      <c r="A78" s="121" t="s">
        <v>69</v>
      </c>
      <c r="B78" s="179" t="s">
        <v>216</v>
      </c>
      <c r="C78" s="167"/>
      <c r="D78" s="122"/>
      <c r="E78" s="122"/>
      <c r="F78" s="122"/>
      <c r="G78" s="122"/>
      <c r="H78" s="122"/>
      <c r="I78" s="122"/>
      <c r="J78" s="205" t="s">
        <v>93</v>
      </c>
      <c r="K78" s="182"/>
      <c r="L78" s="123">
        <f>SUM(L79,L84,L85)</f>
        <v>180</v>
      </c>
      <c r="M78" s="123">
        <f t="shared" ref="M78:P78" si="86">SUM(M79,M84,M85)</f>
        <v>48</v>
      </c>
      <c r="N78" s="123">
        <f t="shared" si="86"/>
        <v>132</v>
      </c>
      <c r="O78" s="123">
        <f t="shared" si="86"/>
        <v>16</v>
      </c>
      <c r="P78" s="123">
        <f t="shared" si="86"/>
        <v>116</v>
      </c>
      <c r="Q78" s="123"/>
      <c r="R78" s="208"/>
      <c r="S78" s="221"/>
      <c r="T78" s="91"/>
      <c r="U78" s="123"/>
      <c r="V78" s="91"/>
      <c r="W78" s="123"/>
      <c r="X78" s="91"/>
      <c r="Y78" s="123"/>
      <c r="Z78" s="91"/>
      <c r="AA78" s="123"/>
      <c r="AB78" s="91"/>
      <c r="AC78" s="123"/>
      <c r="AD78" s="91"/>
      <c r="AE78" s="123"/>
      <c r="AF78" s="91"/>
      <c r="AG78" s="123">
        <f>SUM(AG79,AG84,AG85)</f>
        <v>132</v>
      </c>
      <c r="AH78" s="100"/>
      <c r="AI78" s="100"/>
      <c r="AJ78" s="100"/>
      <c r="AK78" s="100"/>
    </row>
    <row r="79" spans="1:37" s="93" customFormat="1" ht="21" customHeight="1" x14ac:dyDescent="0.25">
      <c r="A79" s="94" t="s">
        <v>70</v>
      </c>
      <c r="B79" s="173" t="s">
        <v>217</v>
      </c>
      <c r="C79" s="164"/>
      <c r="D79" s="103"/>
      <c r="E79" s="103"/>
      <c r="F79" s="103"/>
      <c r="G79" s="103"/>
      <c r="H79" s="103"/>
      <c r="I79" s="103"/>
      <c r="J79" s="199" t="s">
        <v>51</v>
      </c>
      <c r="K79" s="189"/>
      <c r="L79" s="95">
        <f t="shared" ref="L79:L80" si="87">N79+M79</f>
        <v>144</v>
      </c>
      <c r="M79" s="106">
        <f t="shared" ref="M79:M80" si="88">0.5*N79</f>
        <v>48</v>
      </c>
      <c r="N79" s="95">
        <f t="shared" ref="N79:N80" si="89">SUM(S79,U79,W79,Y79,AA79,AC79,AE79,AG79)</f>
        <v>96</v>
      </c>
      <c r="O79" s="106">
        <f t="shared" ref="O79:O80" si="90">N79-P79-Q79</f>
        <v>16</v>
      </c>
      <c r="P79" s="106">
        <v>80</v>
      </c>
      <c r="Q79" s="106">
        <f t="shared" ref="Q79" si="91">SUM(Q80:Q83)</f>
        <v>0</v>
      </c>
      <c r="R79" s="209"/>
      <c r="S79" s="218"/>
      <c r="T79" s="97"/>
      <c r="U79" s="95"/>
      <c r="V79" s="91">
        <f t="shared" ref="V79:Y79" si="92">SUM(V80:V83)</f>
        <v>0</v>
      </c>
      <c r="W79" s="106">
        <f t="shared" si="92"/>
        <v>0</v>
      </c>
      <c r="X79" s="91">
        <f t="shared" si="92"/>
        <v>0</v>
      </c>
      <c r="Y79" s="106">
        <f t="shared" si="92"/>
        <v>0</v>
      </c>
      <c r="Z79" s="91"/>
      <c r="AA79" s="95">
        <f t="shared" ref="AA79:AA83" si="93">Z79*$AA$9</f>
        <v>0</v>
      </c>
      <c r="AB79" s="91"/>
      <c r="AC79" s="106">
        <f t="shared" ref="AC79:AC83" si="94">AB79*$AC$9</f>
        <v>0</v>
      </c>
      <c r="AD79" s="91"/>
      <c r="AE79" s="95">
        <f t="shared" ref="AE79:AE83" si="95">AD79*$AE$9</f>
        <v>0</v>
      </c>
      <c r="AF79" s="97">
        <v>8</v>
      </c>
      <c r="AG79" s="95">
        <f t="shared" ref="AG79" si="96">AF79*$AG$9</f>
        <v>96</v>
      </c>
      <c r="AH79" s="108"/>
      <c r="AI79" s="108"/>
      <c r="AJ79" s="108"/>
      <c r="AK79" s="108"/>
    </row>
    <row r="80" spans="1:37" s="93" customFormat="1" ht="12" hidden="1" x14ac:dyDescent="0.25">
      <c r="A80" s="124" t="s">
        <v>134</v>
      </c>
      <c r="B80" s="180"/>
      <c r="C80" s="168"/>
      <c r="D80" s="125"/>
      <c r="E80" s="125"/>
      <c r="F80" s="125"/>
      <c r="G80" s="125"/>
      <c r="H80" s="125"/>
      <c r="I80" s="125"/>
      <c r="J80" s="203"/>
      <c r="K80" s="192"/>
      <c r="L80" s="128">
        <f t="shared" si="87"/>
        <v>0</v>
      </c>
      <c r="M80" s="130">
        <f t="shared" si="88"/>
        <v>0</v>
      </c>
      <c r="N80" s="128">
        <f t="shared" si="89"/>
        <v>0</v>
      </c>
      <c r="O80" s="130">
        <f t="shared" si="90"/>
        <v>0</v>
      </c>
      <c r="P80" s="132"/>
      <c r="Q80" s="128"/>
      <c r="R80" s="211"/>
      <c r="S80" s="222"/>
      <c r="T80" s="127"/>
      <c r="U80" s="128"/>
      <c r="V80" s="129"/>
      <c r="W80" s="130"/>
      <c r="X80" s="129"/>
      <c r="Y80" s="130"/>
      <c r="Z80" s="129"/>
      <c r="AA80" s="95">
        <f t="shared" si="93"/>
        <v>0</v>
      </c>
      <c r="AB80" s="129"/>
      <c r="AC80" s="106">
        <f t="shared" si="94"/>
        <v>0</v>
      </c>
      <c r="AD80" s="129"/>
      <c r="AE80" s="95">
        <f t="shared" si="95"/>
        <v>0</v>
      </c>
      <c r="AF80" s="127"/>
      <c r="AG80" s="128"/>
      <c r="AH80" s="108"/>
      <c r="AI80" s="108"/>
      <c r="AJ80" s="108"/>
      <c r="AK80" s="108"/>
    </row>
    <row r="81" spans="1:37" s="93" customFormat="1" ht="12" hidden="1" x14ac:dyDescent="0.25">
      <c r="A81" s="124" t="s">
        <v>168</v>
      </c>
      <c r="B81" s="180"/>
      <c r="C81" s="168"/>
      <c r="D81" s="125"/>
      <c r="E81" s="125"/>
      <c r="F81" s="125"/>
      <c r="G81" s="125"/>
      <c r="H81" s="125"/>
      <c r="I81" s="125"/>
      <c r="J81" s="203"/>
      <c r="K81" s="192"/>
      <c r="L81" s="128">
        <f t="shared" ref="L81:L83" si="97">N81+M81</f>
        <v>0</v>
      </c>
      <c r="M81" s="130">
        <f t="shared" ref="M81:M83" si="98">0.5*N81</f>
        <v>0</v>
      </c>
      <c r="N81" s="128">
        <f t="shared" ref="N81:N83" si="99">SUM(S81,U81,W81,Y81,AA81,AC81,AE81,AG81)</f>
        <v>0</v>
      </c>
      <c r="O81" s="130">
        <f t="shared" ref="O81:O83" si="100">N81-P81-Q81</f>
        <v>0</v>
      </c>
      <c r="P81" s="132"/>
      <c r="Q81" s="128"/>
      <c r="R81" s="211"/>
      <c r="S81" s="222"/>
      <c r="T81" s="127"/>
      <c r="U81" s="128"/>
      <c r="V81" s="129"/>
      <c r="W81" s="130"/>
      <c r="X81" s="129"/>
      <c r="Y81" s="130"/>
      <c r="Z81" s="129"/>
      <c r="AA81" s="95">
        <f t="shared" si="93"/>
        <v>0</v>
      </c>
      <c r="AB81" s="129"/>
      <c r="AC81" s="106">
        <f t="shared" si="94"/>
        <v>0</v>
      </c>
      <c r="AD81" s="129"/>
      <c r="AE81" s="95">
        <f t="shared" si="95"/>
        <v>0</v>
      </c>
      <c r="AF81" s="127"/>
      <c r="AG81" s="128"/>
      <c r="AH81" s="108"/>
      <c r="AI81" s="108"/>
      <c r="AJ81" s="108"/>
      <c r="AK81" s="108"/>
    </row>
    <row r="82" spans="1:37" s="93" customFormat="1" ht="12" hidden="1" x14ac:dyDescent="0.25">
      <c r="A82" s="124" t="s">
        <v>139</v>
      </c>
      <c r="B82" s="180"/>
      <c r="C82" s="168"/>
      <c r="D82" s="125"/>
      <c r="E82" s="125"/>
      <c r="F82" s="125"/>
      <c r="G82" s="125"/>
      <c r="H82" s="125"/>
      <c r="I82" s="125"/>
      <c r="J82" s="203"/>
      <c r="K82" s="192"/>
      <c r="L82" s="128">
        <f t="shared" si="97"/>
        <v>0</v>
      </c>
      <c r="M82" s="130">
        <f t="shared" si="98"/>
        <v>0</v>
      </c>
      <c r="N82" s="128">
        <f t="shared" si="99"/>
        <v>0</v>
      </c>
      <c r="O82" s="130">
        <f t="shared" si="100"/>
        <v>0</v>
      </c>
      <c r="P82" s="132"/>
      <c r="Q82" s="128"/>
      <c r="R82" s="211"/>
      <c r="S82" s="222"/>
      <c r="T82" s="127"/>
      <c r="U82" s="128"/>
      <c r="V82" s="129"/>
      <c r="W82" s="130"/>
      <c r="X82" s="129"/>
      <c r="Y82" s="130"/>
      <c r="Z82" s="129"/>
      <c r="AA82" s="95">
        <f t="shared" si="93"/>
        <v>0</v>
      </c>
      <c r="AB82" s="129"/>
      <c r="AC82" s="106">
        <f t="shared" si="94"/>
        <v>0</v>
      </c>
      <c r="AD82" s="129"/>
      <c r="AE82" s="95">
        <f t="shared" si="95"/>
        <v>0</v>
      </c>
      <c r="AF82" s="127"/>
      <c r="AG82" s="128"/>
      <c r="AH82" s="108"/>
      <c r="AI82" s="108"/>
      <c r="AJ82" s="108"/>
      <c r="AK82" s="108"/>
    </row>
    <row r="83" spans="1:37" s="93" customFormat="1" ht="12" hidden="1" x14ac:dyDescent="0.25">
      <c r="A83" s="124" t="s">
        <v>169</v>
      </c>
      <c r="B83" s="180"/>
      <c r="C83" s="168"/>
      <c r="D83" s="125"/>
      <c r="E83" s="125"/>
      <c r="F83" s="125"/>
      <c r="G83" s="125"/>
      <c r="H83" s="125"/>
      <c r="I83" s="125"/>
      <c r="J83" s="203"/>
      <c r="K83" s="192"/>
      <c r="L83" s="128">
        <f t="shared" si="97"/>
        <v>0</v>
      </c>
      <c r="M83" s="130">
        <f t="shared" si="98"/>
        <v>0</v>
      </c>
      <c r="N83" s="128">
        <f t="shared" si="99"/>
        <v>0</v>
      </c>
      <c r="O83" s="130">
        <f t="shared" si="100"/>
        <v>0</v>
      </c>
      <c r="P83" s="132"/>
      <c r="Q83" s="128"/>
      <c r="R83" s="211"/>
      <c r="S83" s="222"/>
      <c r="T83" s="127"/>
      <c r="U83" s="128"/>
      <c r="V83" s="129"/>
      <c r="W83" s="130"/>
      <c r="X83" s="129"/>
      <c r="Y83" s="130"/>
      <c r="Z83" s="129"/>
      <c r="AA83" s="95">
        <f t="shared" si="93"/>
        <v>0</v>
      </c>
      <c r="AB83" s="129"/>
      <c r="AC83" s="106">
        <f t="shared" si="94"/>
        <v>0</v>
      </c>
      <c r="AD83" s="129"/>
      <c r="AE83" s="95">
        <f t="shared" si="95"/>
        <v>0</v>
      </c>
      <c r="AF83" s="127"/>
      <c r="AG83" s="128"/>
      <c r="AH83" s="108"/>
      <c r="AI83" s="108"/>
      <c r="AJ83" s="108"/>
      <c r="AK83" s="105"/>
    </row>
    <row r="84" spans="1:37" s="93" customFormat="1" ht="12" hidden="1" x14ac:dyDescent="0.25">
      <c r="A84" s="94" t="s">
        <v>71</v>
      </c>
      <c r="B84" s="173" t="s">
        <v>62</v>
      </c>
      <c r="C84" s="164"/>
      <c r="D84" s="103"/>
      <c r="E84" s="103"/>
      <c r="F84" s="103"/>
      <c r="G84" s="103"/>
      <c r="H84" s="103"/>
      <c r="I84" s="103"/>
      <c r="J84" s="199"/>
      <c r="K84" s="189"/>
      <c r="L84" s="106">
        <f t="shared" ref="L84:L85" si="101">SUM(M84:N84)</f>
        <v>0</v>
      </c>
      <c r="M84" s="106"/>
      <c r="N84" s="95">
        <f t="shared" ref="N84:N85" si="102">SUM(S84,U84,W84,Y84,AA84,AC84,AE84,AG84)</f>
        <v>0</v>
      </c>
      <c r="O84" s="95"/>
      <c r="P84" s="95"/>
      <c r="Q84" s="95"/>
      <c r="R84" s="209"/>
      <c r="S84" s="218"/>
      <c r="T84" s="97"/>
      <c r="U84" s="95"/>
      <c r="V84" s="91"/>
      <c r="W84" s="106"/>
      <c r="X84" s="91"/>
      <c r="Y84" s="106"/>
      <c r="Z84" s="91"/>
      <c r="AA84" s="106"/>
      <c r="AB84" s="91"/>
      <c r="AC84" s="106"/>
      <c r="AD84" s="91"/>
      <c r="AE84" s="95"/>
      <c r="AF84" s="97"/>
      <c r="AG84" s="95"/>
      <c r="AH84" s="108"/>
      <c r="AI84" s="108"/>
      <c r="AJ84" s="108"/>
      <c r="AK84" s="108"/>
    </row>
    <row r="85" spans="1:37" s="108" customFormat="1" ht="12" x14ac:dyDescent="0.25">
      <c r="A85" s="102" t="s">
        <v>72</v>
      </c>
      <c r="B85" s="174" t="s">
        <v>262</v>
      </c>
      <c r="C85" s="164"/>
      <c r="D85" s="103"/>
      <c r="E85" s="103"/>
      <c r="F85" s="103"/>
      <c r="G85" s="103"/>
      <c r="H85" s="103"/>
      <c r="I85" s="103"/>
      <c r="J85" s="199" t="s">
        <v>51</v>
      </c>
      <c r="K85" s="189"/>
      <c r="L85" s="106">
        <f t="shared" si="101"/>
        <v>36</v>
      </c>
      <c r="M85" s="106"/>
      <c r="N85" s="95">
        <f t="shared" si="102"/>
        <v>36</v>
      </c>
      <c r="O85" s="95"/>
      <c r="P85" s="95">
        <v>36</v>
      </c>
      <c r="Q85" s="95"/>
      <c r="R85" s="209"/>
      <c r="S85" s="218"/>
      <c r="T85" s="97"/>
      <c r="U85" s="95"/>
      <c r="V85" s="91"/>
      <c r="W85" s="106"/>
      <c r="X85" s="91"/>
      <c r="Y85" s="106"/>
      <c r="Z85" s="91"/>
      <c r="AA85" s="106"/>
      <c r="AB85" s="91"/>
      <c r="AC85" s="106"/>
      <c r="AD85" s="91"/>
      <c r="AE85" s="95"/>
      <c r="AF85" s="97"/>
      <c r="AG85" s="95">
        <v>36</v>
      </c>
    </row>
    <row r="86" spans="1:37" s="109" customFormat="1" ht="13.5" customHeight="1" x14ac:dyDescent="0.25">
      <c r="A86" s="121" t="s">
        <v>73</v>
      </c>
      <c r="B86" s="179" t="s">
        <v>228</v>
      </c>
      <c r="C86" s="167"/>
      <c r="D86" s="122"/>
      <c r="E86" s="122"/>
      <c r="F86" s="122"/>
      <c r="G86" s="122"/>
      <c r="H86" s="122" t="s">
        <v>102</v>
      </c>
      <c r="I86" s="122" t="s">
        <v>102</v>
      </c>
      <c r="J86" s="205" t="s">
        <v>93</v>
      </c>
      <c r="K86" s="182"/>
      <c r="L86" s="123">
        <f>SUM(L87,L93,L99,L100)</f>
        <v>972</v>
      </c>
      <c r="M86" s="123">
        <f t="shared" ref="M86:Q86" si="103">SUM(M87,M93,M99,M100)</f>
        <v>288</v>
      </c>
      <c r="N86" s="123">
        <f t="shared" si="103"/>
        <v>684</v>
      </c>
      <c r="O86" s="123">
        <f t="shared" si="103"/>
        <v>196</v>
      </c>
      <c r="P86" s="123">
        <f t="shared" si="103"/>
        <v>468</v>
      </c>
      <c r="Q86" s="123">
        <f t="shared" si="103"/>
        <v>20</v>
      </c>
      <c r="R86" s="208"/>
      <c r="S86" s="221"/>
      <c r="T86" s="91"/>
      <c r="U86" s="123"/>
      <c r="V86" s="91"/>
      <c r="W86" s="123"/>
      <c r="X86" s="91"/>
      <c r="Y86" s="123"/>
      <c r="Z86" s="91"/>
      <c r="AA86" s="123"/>
      <c r="AB86" s="91"/>
      <c r="AC86" s="123">
        <f t="shared" ref="AC86" si="104">SUM(AC87,AC93,AC99,AC100)</f>
        <v>240</v>
      </c>
      <c r="AD86" s="91"/>
      <c r="AE86" s="123">
        <f>SUM(AE87,AE93,AE99,AE100)</f>
        <v>216</v>
      </c>
      <c r="AF86" s="123"/>
      <c r="AG86" s="123">
        <f>SUM(AG87,AG93,AG99,AG100)</f>
        <v>228</v>
      </c>
      <c r="AH86" s="100"/>
      <c r="AI86" s="100"/>
      <c r="AJ86" s="100"/>
      <c r="AK86" s="100"/>
    </row>
    <row r="87" spans="1:37" s="93" customFormat="1" ht="12" x14ac:dyDescent="0.25">
      <c r="A87" s="94" t="s">
        <v>74</v>
      </c>
      <c r="B87" s="173" t="s">
        <v>229</v>
      </c>
      <c r="C87" s="164"/>
      <c r="D87" s="103"/>
      <c r="E87" s="103"/>
      <c r="F87" s="103"/>
      <c r="G87" s="103"/>
      <c r="H87" s="103" t="s">
        <v>51</v>
      </c>
      <c r="I87" s="103" t="s">
        <v>102</v>
      </c>
      <c r="J87" s="245" t="s">
        <v>39</v>
      </c>
      <c r="K87" s="189"/>
      <c r="L87" s="95">
        <f t="shared" ref="L87:L94" si="105">N87+M87</f>
        <v>432</v>
      </c>
      <c r="M87" s="106">
        <f t="shared" ref="M87:M94" si="106">0.5*N87</f>
        <v>144</v>
      </c>
      <c r="N87" s="95">
        <f>SUM(S87,U87,W87,Y87,AA87,AC87,AE87,AG87)</f>
        <v>288</v>
      </c>
      <c r="O87" s="106">
        <f t="shared" ref="O87:O88" si="107">N87-P87-Q87</f>
        <v>88</v>
      </c>
      <c r="P87" s="106">
        <v>200</v>
      </c>
      <c r="Q87" s="106">
        <f t="shared" ref="Q87" si="108">SUM(Q88:Q92)</f>
        <v>0</v>
      </c>
      <c r="R87" s="209"/>
      <c r="S87" s="218"/>
      <c r="T87" s="97"/>
      <c r="U87" s="95"/>
      <c r="V87" s="91">
        <f t="shared" ref="V87:W87" si="109">SUM(V88:V92)</f>
        <v>0</v>
      </c>
      <c r="W87" s="106">
        <f t="shared" si="109"/>
        <v>0</v>
      </c>
      <c r="X87" s="91"/>
      <c r="Y87" s="106">
        <f t="shared" ref="Y87:Y100" si="110">X87*$Y$9</f>
        <v>0</v>
      </c>
      <c r="Z87" s="91"/>
      <c r="AA87" s="95">
        <f t="shared" ref="AA87:AA92" si="111">Z87*$AA$9</f>
        <v>0</v>
      </c>
      <c r="AB87" s="91">
        <v>6</v>
      </c>
      <c r="AC87" s="106">
        <f t="shared" ref="AC87:AC92" si="112">AB87*$AC$9</f>
        <v>120</v>
      </c>
      <c r="AD87" s="91">
        <v>6</v>
      </c>
      <c r="AE87" s="95">
        <f t="shared" ref="AE87:AE92" si="113">AD87*$AE$9</f>
        <v>72</v>
      </c>
      <c r="AF87" s="97">
        <v>8</v>
      </c>
      <c r="AG87" s="95">
        <f t="shared" ref="AG87:AG95" si="114">AF87*$AG$9</f>
        <v>96</v>
      </c>
      <c r="AH87" s="108"/>
      <c r="AI87" s="108"/>
      <c r="AJ87" s="108"/>
      <c r="AK87" s="108"/>
    </row>
    <row r="88" spans="1:37" s="93" customFormat="1" ht="12" hidden="1" x14ac:dyDescent="0.25">
      <c r="A88" s="124" t="s">
        <v>129</v>
      </c>
      <c r="B88" s="180"/>
      <c r="C88" s="168"/>
      <c r="D88" s="125"/>
      <c r="E88" s="125"/>
      <c r="F88" s="125"/>
      <c r="G88" s="125"/>
      <c r="H88" s="125"/>
      <c r="I88" s="125"/>
      <c r="J88" s="245"/>
      <c r="K88" s="192"/>
      <c r="L88" s="128">
        <f t="shared" si="105"/>
        <v>0</v>
      </c>
      <c r="M88" s="130">
        <f t="shared" si="106"/>
        <v>0</v>
      </c>
      <c r="N88" s="128">
        <f t="shared" ref="N88:N94" si="115">SUM(S88,U88,W88,Y88,AA88,AC88,AE88,AG88)</f>
        <v>0</v>
      </c>
      <c r="O88" s="130">
        <f t="shared" si="107"/>
        <v>0</v>
      </c>
      <c r="P88" s="132"/>
      <c r="Q88" s="128"/>
      <c r="R88" s="211"/>
      <c r="S88" s="222"/>
      <c r="T88" s="127"/>
      <c r="U88" s="128"/>
      <c r="V88" s="129"/>
      <c r="W88" s="130"/>
      <c r="X88" s="129"/>
      <c r="Y88" s="106">
        <f t="shared" si="110"/>
        <v>0</v>
      </c>
      <c r="Z88" s="91"/>
      <c r="AA88" s="95">
        <f t="shared" si="111"/>
        <v>0</v>
      </c>
      <c r="AB88" s="129"/>
      <c r="AC88" s="106">
        <f t="shared" si="112"/>
        <v>0</v>
      </c>
      <c r="AD88" s="129"/>
      <c r="AE88" s="95">
        <f t="shared" si="113"/>
        <v>0</v>
      </c>
      <c r="AF88" s="127"/>
      <c r="AG88" s="95">
        <f t="shared" si="114"/>
        <v>0</v>
      </c>
      <c r="AH88" s="108"/>
      <c r="AI88" s="108"/>
      <c r="AJ88" s="108"/>
      <c r="AK88" s="108"/>
    </row>
    <row r="89" spans="1:37" s="93" customFormat="1" ht="12" hidden="1" x14ac:dyDescent="0.25">
      <c r="A89" s="124" t="s">
        <v>130</v>
      </c>
      <c r="B89" s="180"/>
      <c r="C89" s="168"/>
      <c r="D89" s="125"/>
      <c r="E89" s="125"/>
      <c r="F89" s="125"/>
      <c r="G89" s="125"/>
      <c r="H89" s="125"/>
      <c r="I89" s="125"/>
      <c r="J89" s="245"/>
      <c r="K89" s="192"/>
      <c r="L89" s="128">
        <f t="shared" si="105"/>
        <v>0</v>
      </c>
      <c r="M89" s="130">
        <f t="shared" si="106"/>
        <v>0</v>
      </c>
      <c r="N89" s="128">
        <f t="shared" si="115"/>
        <v>0</v>
      </c>
      <c r="O89" s="128">
        <f t="shared" ref="O89" si="116">Q89+P89</f>
        <v>0</v>
      </c>
      <c r="P89" s="128"/>
      <c r="Q89" s="128"/>
      <c r="R89" s="211"/>
      <c r="S89" s="222"/>
      <c r="T89" s="127"/>
      <c r="U89" s="128"/>
      <c r="V89" s="129"/>
      <c r="W89" s="130"/>
      <c r="X89" s="129"/>
      <c r="Y89" s="106">
        <f t="shared" si="110"/>
        <v>0</v>
      </c>
      <c r="Z89" s="91"/>
      <c r="AA89" s="95">
        <f t="shared" si="111"/>
        <v>0</v>
      </c>
      <c r="AB89" s="129"/>
      <c r="AC89" s="106">
        <f t="shared" si="112"/>
        <v>0</v>
      </c>
      <c r="AD89" s="129"/>
      <c r="AE89" s="95">
        <f t="shared" si="113"/>
        <v>0</v>
      </c>
      <c r="AF89" s="127"/>
      <c r="AG89" s="95">
        <f t="shared" si="114"/>
        <v>0</v>
      </c>
      <c r="AH89" s="108"/>
      <c r="AI89" s="108"/>
      <c r="AJ89" s="108"/>
      <c r="AK89" s="108"/>
    </row>
    <row r="90" spans="1:37" s="93" customFormat="1" ht="12" hidden="1" x14ac:dyDescent="0.25">
      <c r="A90" s="124" t="s">
        <v>131</v>
      </c>
      <c r="B90" s="180"/>
      <c r="C90" s="168"/>
      <c r="D90" s="125"/>
      <c r="E90" s="125"/>
      <c r="F90" s="125"/>
      <c r="G90" s="125"/>
      <c r="H90" s="125"/>
      <c r="I90" s="125"/>
      <c r="J90" s="245"/>
      <c r="K90" s="192"/>
      <c r="L90" s="128">
        <f t="shared" si="105"/>
        <v>0</v>
      </c>
      <c r="M90" s="130">
        <f t="shared" si="106"/>
        <v>0</v>
      </c>
      <c r="N90" s="128">
        <f t="shared" si="115"/>
        <v>0</v>
      </c>
      <c r="O90" s="128">
        <f t="shared" ref="O90:O91" si="117">Q90+P90</f>
        <v>0</v>
      </c>
      <c r="P90" s="128"/>
      <c r="Q90" s="128"/>
      <c r="R90" s="211"/>
      <c r="S90" s="222"/>
      <c r="T90" s="127"/>
      <c r="U90" s="128"/>
      <c r="V90" s="129"/>
      <c r="W90" s="130"/>
      <c r="X90" s="129"/>
      <c r="Y90" s="106"/>
      <c r="Z90" s="91"/>
      <c r="AA90" s="95"/>
      <c r="AB90" s="129"/>
      <c r="AC90" s="106">
        <f t="shared" si="112"/>
        <v>0</v>
      </c>
      <c r="AD90" s="129"/>
      <c r="AE90" s="95">
        <f t="shared" si="113"/>
        <v>0</v>
      </c>
      <c r="AF90" s="127"/>
      <c r="AG90" s="95">
        <f t="shared" si="114"/>
        <v>0</v>
      </c>
      <c r="AH90" s="108"/>
      <c r="AI90" s="108"/>
      <c r="AJ90" s="108"/>
      <c r="AK90" s="108"/>
    </row>
    <row r="91" spans="1:37" s="93" customFormat="1" ht="12" hidden="1" x14ac:dyDescent="0.25">
      <c r="A91" s="124" t="s">
        <v>175</v>
      </c>
      <c r="B91" s="180"/>
      <c r="C91" s="168"/>
      <c r="D91" s="125"/>
      <c r="E91" s="125"/>
      <c r="F91" s="125"/>
      <c r="G91" s="125"/>
      <c r="H91" s="125"/>
      <c r="I91" s="125"/>
      <c r="J91" s="245"/>
      <c r="K91" s="192"/>
      <c r="L91" s="128">
        <f t="shared" si="105"/>
        <v>0</v>
      </c>
      <c r="M91" s="130">
        <f t="shared" si="106"/>
        <v>0</v>
      </c>
      <c r="N91" s="128">
        <f t="shared" si="115"/>
        <v>0</v>
      </c>
      <c r="O91" s="128">
        <f t="shared" si="117"/>
        <v>0</v>
      </c>
      <c r="P91" s="128"/>
      <c r="Q91" s="128"/>
      <c r="R91" s="211"/>
      <c r="S91" s="222"/>
      <c r="T91" s="127"/>
      <c r="U91" s="128"/>
      <c r="V91" s="129"/>
      <c r="W91" s="130"/>
      <c r="X91" s="129"/>
      <c r="Y91" s="106"/>
      <c r="Z91" s="91"/>
      <c r="AA91" s="95"/>
      <c r="AB91" s="129"/>
      <c r="AC91" s="106">
        <f t="shared" si="112"/>
        <v>0</v>
      </c>
      <c r="AD91" s="129"/>
      <c r="AE91" s="95">
        <f t="shared" si="113"/>
        <v>0</v>
      </c>
      <c r="AF91" s="127"/>
      <c r="AG91" s="95">
        <f t="shared" si="114"/>
        <v>0</v>
      </c>
      <c r="AH91" s="108"/>
      <c r="AI91" s="108"/>
      <c r="AJ91" s="108"/>
      <c r="AK91" s="108"/>
    </row>
    <row r="92" spans="1:37" s="93" customFormat="1" ht="12" hidden="1" x14ac:dyDescent="0.25">
      <c r="A92" s="124" t="s">
        <v>176</v>
      </c>
      <c r="B92" s="180"/>
      <c r="C92" s="168"/>
      <c r="D92" s="125"/>
      <c r="E92" s="125"/>
      <c r="F92" s="125"/>
      <c r="G92" s="125"/>
      <c r="H92" s="125"/>
      <c r="I92" s="125"/>
      <c r="J92" s="245"/>
      <c r="K92" s="192"/>
      <c r="L92" s="128">
        <f t="shared" si="105"/>
        <v>0</v>
      </c>
      <c r="M92" s="130">
        <f t="shared" si="106"/>
        <v>0</v>
      </c>
      <c r="N92" s="128">
        <f t="shared" si="115"/>
        <v>0</v>
      </c>
      <c r="O92" s="130">
        <f t="shared" ref="O92:O94" si="118">N92-P92-Q92</f>
        <v>0</v>
      </c>
      <c r="P92" s="132"/>
      <c r="Q92" s="128"/>
      <c r="R92" s="211"/>
      <c r="S92" s="222"/>
      <c r="T92" s="127"/>
      <c r="U92" s="128"/>
      <c r="V92" s="129"/>
      <c r="W92" s="130"/>
      <c r="X92" s="129"/>
      <c r="Y92" s="106">
        <f t="shared" si="110"/>
        <v>0</v>
      </c>
      <c r="Z92" s="91"/>
      <c r="AA92" s="95">
        <f t="shared" si="111"/>
        <v>0</v>
      </c>
      <c r="AB92" s="129"/>
      <c r="AC92" s="106">
        <f t="shared" si="112"/>
        <v>0</v>
      </c>
      <c r="AD92" s="129"/>
      <c r="AE92" s="95">
        <f t="shared" si="113"/>
        <v>0</v>
      </c>
      <c r="AF92" s="127"/>
      <c r="AG92" s="95">
        <f t="shared" si="114"/>
        <v>0</v>
      </c>
      <c r="AH92" s="108"/>
      <c r="AI92" s="108"/>
      <c r="AJ92" s="108"/>
      <c r="AK92" s="105"/>
    </row>
    <row r="93" spans="1:37" s="93" customFormat="1" ht="12" x14ac:dyDescent="0.25">
      <c r="A93" s="94" t="s">
        <v>218</v>
      </c>
      <c r="B93" s="173" t="s">
        <v>230</v>
      </c>
      <c r="C93" s="164"/>
      <c r="D93" s="103"/>
      <c r="E93" s="103"/>
      <c r="F93" s="103"/>
      <c r="G93" s="103"/>
      <c r="H93" s="103" t="s">
        <v>51</v>
      </c>
      <c r="I93" s="103" t="s">
        <v>102</v>
      </c>
      <c r="J93" s="245" t="s">
        <v>39</v>
      </c>
      <c r="K93" s="189"/>
      <c r="L93" s="95">
        <f t="shared" si="105"/>
        <v>432</v>
      </c>
      <c r="M93" s="106">
        <f t="shared" si="106"/>
        <v>144</v>
      </c>
      <c r="N93" s="95">
        <f t="shared" si="115"/>
        <v>288</v>
      </c>
      <c r="O93" s="106">
        <f t="shared" si="118"/>
        <v>108</v>
      </c>
      <c r="P93" s="106">
        <v>160</v>
      </c>
      <c r="Q93" s="106">
        <v>20</v>
      </c>
      <c r="R93" s="209"/>
      <c r="S93" s="218"/>
      <c r="T93" s="97"/>
      <c r="U93" s="95"/>
      <c r="V93" s="91">
        <f t="shared" ref="V93:W93" si="119">SUM(V94:V98)</f>
        <v>0</v>
      </c>
      <c r="W93" s="106">
        <f t="shared" si="119"/>
        <v>0</v>
      </c>
      <c r="X93" s="91"/>
      <c r="Y93" s="106">
        <f t="shared" ref="Y93:Y95" si="120">X93*$Y$9</f>
        <v>0</v>
      </c>
      <c r="Z93" s="91"/>
      <c r="AA93" s="95">
        <f t="shared" ref="AA93:AA95" si="121">Z93*$AA$9</f>
        <v>0</v>
      </c>
      <c r="AB93" s="91">
        <v>6</v>
      </c>
      <c r="AC93" s="106">
        <f t="shared" ref="AC93:AC98" si="122">AB93*$AC$9</f>
        <v>120</v>
      </c>
      <c r="AD93" s="91">
        <v>6</v>
      </c>
      <c r="AE93" s="95">
        <f t="shared" ref="AE93:AE98" si="123">AD93*$AE$9</f>
        <v>72</v>
      </c>
      <c r="AF93" s="97">
        <v>8</v>
      </c>
      <c r="AG93" s="95">
        <f t="shared" si="114"/>
        <v>96</v>
      </c>
      <c r="AH93" s="108"/>
      <c r="AI93" s="108"/>
      <c r="AJ93" s="108"/>
      <c r="AK93" s="108"/>
    </row>
    <row r="94" spans="1:37" s="93" customFormat="1" ht="12" hidden="1" x14ac:dyDescent="0.25">
      <c r="A94" s="124" t="s">
        <v>219</v>
      </c>
      <c r="B94" s="180"/>
      <c r="C94" s="168"/>
      <c r="D94" s="125"/>
      <c r="E94" s="125"/>
      <c r="F94" s="125"/>
      <c r="G94" s="125"/>
      <c r="H94" s="125"/>
      <c r="I94" s="125"/>
      <c r="J94" s="203"/>
      <c r="K94" s="192"/>
      <c r="L94" s="95">
        <f t="shared" si="105"/>
        <v>0</v>
      </c>
      <c r="M94" s="106">
        <f t="shared" si="106"/>
        <v>0</v>
      </c>
      <c r="N94" s="95">
        <f t="shared" si="115"/>
        <v>0</v>
      </c>
      <c r="O94" s="106">
        <f t="shared" si="118"/>
        <v>0</v>
      </c>
      <c r="P94" s="132"/>
      <c r="Q94" s="128"/>
      <c r="R94" s="211"/>
      <c r="S94" s="222"/>
      <c r="T94" s="127"/>
      <c r="U94" s="128"/>
      <c r="V94" s="129"/>
      <c r="W94" s="130"/>
      <c r="X94" s="129"/>
      <c r="Y94" s="106">
        <f t="shared" si="120"/>
        <v>0</v>
      </c>
      <c r="Z94" s="91"/>
      <c r="AA94" s="95">
        <f t="shared" si="121"/>
        <v>0</v>
      </c>
      <c r="AB94" s="129"/>
      <c r="AC94" s="106">
        <f t="shared" si="122"/>
        <v>0</v>
      </c>
      <c r="AD94" s="129"/>
      <c r="AE94" s="95">
        <f t="shared" si="123"/>
        <v>0</v>
      </c>
      <c r="AF94" s="127"/>
      <c r="AG94" s="95">
        <f t="shared" si="114"/>
        <v>0</v>
      </c>
      <c r="AH94" s="108"/>
      <c r="AI94" s="108"/>
      <c r="AJ94" s="108"/>
      <c r="AK94" s="108"/>
    </row>
    <row r="95" spans="1:37" s="93" customFormat="1" ht="12" hidden="1" x14ac:dyDescent="0.25">
      <c r="A95" s="124" t="s">
        <v>220</v>
      </c>
      <c r="B95" s="180"/>
      <c r="C95" s="168"/>
      <c r="D95" s="125"/>
      <c r="E95" s="125"/>
      <c r="F95" s="125"/>
      <c r="G95" s="125"/>
      <c r="H95" s="125"/>
      <c r="I95" s="125"/>
      <c r="J95" s="203"/>
      <c r="K95" s="192"/>
      <c r="L95" s="128">
        <f t="shared" ref="L95:L98" si="124">N95+M95</f>
        <v>0</v>
      </c>
      <c r="M95" s="130">
        <f t="shared" ref="M95:M98" si="125">0.5*N95</f>
        <v>0</v>
      </c>
      <c r="N95" s="128">
        <f t="shared" ref="N95:N98" si="126">SUM(S95,U95,W95,Y95,AA95,AC95,AE95,AG95)</f>
        <v>0</v>
      </c>
      <c r="O95" s="128">
        <f t="shared" ref="O95:O97" si="127">Q95+P95</f>
        <v>0</v>
      </c>
      <c r="P95" s="128"/>
      <c r="Q95" s="128"/>
      <c r="R95" s="211"/>
      <c r="S95" s="222"/>
      <c r="T95" s="127"/>
      <c r="U95" s="128"/>
      <c r="V95" s="129"/>
      <c r="W95" s="130"/>
      <c r="X95" s="129"/>
      <c r="Y95" s="106">
        <f t="shared" si="120"/>
        <v>0</v>
      </c>
      <c r="Z95" s="91"/>
      <c r="AA95" s="95">
        <f t="shared" si="121"/>
        <v>0</v>
      </c>
      <c r="AB95" s="129"/>
      <c r="AC95" s="106">
        <f t="shared" si="122"/>
        <v>0</v>
      </c>
      <c r="AD95" s="129"/>
      <c r="AE95" s="95">
        <f t="shared" si="123"/>
        <v>0</v>
      </c>
      <c r="AF95" s="127"/>
      <c r="AG95" s="95">
        <f t="shared" si="114"/>
        <v>0</v>
      </c>
      <c r="AH95" s="108"/>
      <c r="AI95" s="108"/>
      <c r="AJ95" s="108"/>
      <c r="AK95" s="108"/>
    </row>
    <row r="96" spans="1:37" s="93" customFormat="1" ht="12" hidden="1" x14ac:dyDescent="0.25">
      <c r="A96" s="124" t="s">
        <v>221</v>
      </c>
      <c r="B96" s="180"/>
      <c r="C96" s="168"/>
      <c r="D96" s="125"/>
      <c r="E96" s="125"/>
      <c r="F96" s="125"/>
      <c r="G96" s="125"/>
      <c r="H96" s="125"/>
      <c r="I96" s="125"/>
      <c r="J96" s="203"/>
      <c r="K96" s="192"/>
      <c r="L96" s="128">
        <f t="shared" si="124"/>
        <v>0</v>
      </c>
      <c r="M96" s="130">
        <f t="shared" si="125"/>
        <v>0</v>
      </c>
      <c r="N96" s="128">
        <f t="shared" si="126"/>
        <v>0</v>
      </c>
      <c r="O96" s="128">
        <f t="shared" si="127"/>
        <v>0</v>
      </c>
      <c r="P96" s="128"/>
      <c r="Q96" s="128"/>
      <c r="R96" s="211"/>
      <c r="S96" s="222"/>
      <c r="T96" s="127"/>
      <c r="U96" s="128"/>
      <c r="V96" s="129"/>
      <c r="W96" s="130"/>
      <c r="X96" s="129"/>
      <c r="Y96" s="106"/>
      <c r="Z96" s="91"/>
      <c r="AA96" s="95"/>
      <c r="AB96" s="129"/>
      <c r="AC96" s="106">
        <f t="shared" si="122"/>
        <v>0</v>
      </c>
      <c r="AD96" s="129"/>
      <c r="AE96" s="95">
        <f t="shared" si="123"/>
        <v>0</v>
      </c>
      <c r="AF96" s="127"/>
      <c r="AG96" s="128"/>
      <c r="AH96" s="108"/>
      <c r="AI96" s="108"/>
      <c r="AJ96" s="108"/>
      <c r="AK96" s="108"/>
    </row>
    <row r="97" spans="1:37" s="93" customFormat="1" ht="12" hidden="1" x14ac:dyDescent="0.25">
      <c r="A97" s="124" t="s">
        <v>222</v>
      </c>
      <c r="B97" s="180"/>
      <c r="C97" s="168"/>
      <c r="D97" s="125"/>
      <c r="E97" s="125"/>
      <c r="F97" s="125"/>
      <c r="G97" s="125"/>
      <c r="H97" s="125"/>
      <c r="I97" s="125"/>
      <c r="J97" s="203"/>
      <c r="K97" s="192"/>
      <c r="L97" s="128">
        <f t="shared" si="124"/>
        <v>0</v>
      </c>
      <c r="M97" s="130">
        <f t="shared" si="125"/>
        <v>0</v>
      </c>
      <c r="N97" s="128">
        <f t="shared" si="126"/>
        <v>0</v>
      </c>
      <c r="O97" s="128">
        <f t="shared" si="127"/>
        <v>0</v>
      </c>
      <c r="P97" s="128"/>
      <c r="Q97" s="128"/>
      <c r="R97" s="211"/>
      <c r="S97" s="222"/>
      <c r="T97" s="127"/>
      <c r="U97" s="128"/>
      <c r="V97" s="129"/>
      <c r="W97" s="130"/>
      <c r="X97" s="129"/>
      <c r="Y97" s="106"/>
      <c r="Z97" s="91"/>
      <c r="AA97" s="95"/>
      <c r="AB97" s="129"/>
      <c r="AC97" s="106">
        <f t="shared" si="122"/>
        <v>0</v>
      </c>
      <c r="AD97" s="129"/>
      <c r="AE97" s="95">
        <f t="shared" si="123"/>
        <v>0</v>
      </c>
      <c r="AF97" s="127"/>
      <c r="AG97" s="128"/>
      <c r="AH97" s="108"/>
      <c r="AI97" s="108"/>
      <c r="AJ97" s="108"/>
      <c r="AK97" s="108"/>
    </row>
    <row r="98" spans="1:37" s="93" customFormat="1" ht="12" hidden="1" x14ac:dyDescent="0.25">
      <c r="A98" s="124" t="s">
        <v>223</v>
      </c>
      <c r="B98" s="180"/>
      <c r="C98" s="168"/>
      <c r="D98" s="125"/>
      <c r="E98" s="125"/>
      <c r="F98" s="125"/>
      <c r="G98" s="125"/>
      <c r="H98" s="125"/>
      <c r="I98" s="125"/>
      <c r="J98" s="203"/>
      <c r="K98" s="192"/>
      <c r="L98" s="128">
        <f t="shared" si="124"/>
        <v>0</v>
      </c>
      <c r="M98" s="130">
        <f t="shared" si="125"/>
        <v>0</v>
      </c>
      <c r="N98" s="128">
        <f t="shared" si="126"/>
        <v>0</v>
      </c>
      <c r="O98" s="130">
        <f t="shared" ref="O98" si="128">N98-P98-Q98</f>
        <v>0</v>
      </c>
      <c r="P98" s="132"/>
      <c r="Q98" s="128"/>
      <c r="R98" s="211"/>
      <c r="S98" s="222"/>
      <c r="T98" s="127"/>
      <c r="U98" s="128"/>
      <c r="V98" s="129"/>
      <c r="W98" s="130"/>
      <c r="X98" s="129"/>
      <c r="Y98" s="106">
        <f t="shared" ref="Y98" si="129">X98*$Y$9</f>
        <v>0</v>
      </c>
      <c r="Z98" s="91"/>
      <c r="AA98" s="95">
        <f t="shared" ref="AA98" si="130">Z98*$AA$9</f>
        <v>0</v>
      </c>
      <c r="AB98" s="129"/>
      <c r="AC98" s="106">
        <f t="shared" si="122"/>
        <v>0</v>
      </c>
      <c r="AD98" s="129"/>
      <c r="AE98" s="95">
        <f t="shared" si="123"/>
        <v>0</v>
      </c>
      <c r="AF98" s="127"/>
      <c r="AG98" s="128"/>
      <c r="AH98" s="108"/>
      <c r="AI98" s="108"/>
      <c r="AJ98" s="108"/>
      <c r="AK98" s="105"/>
    </row>
    <row r="99" spans="1:37" s="93" customFormat="1" ht="12" hidden="1" x14ac:dyDescent="0.25">
      <c r="A99" s="94" t="s">
        <v>75</v>
      </c>
      <c r="B99" s="173" t="s">
        <v>62</v>
      </c>
      <c r="C99" s="164"/>
      <c r="D99" s="103"/>
      <c r="E99" s="103"/>
      <c r="F99" s="103"/>
      <c r="G99" s="103"/>
      <c r="H99" s="103"/>
      <c r="I99" s="103"/>
      <c r="J99" s="199"/>
      <c r="K99" s="189"/>
      <c r="L99" s="106">
        <f t="shared" ref="L99:L100" si="131">SUM(M99:N99)</f>
        <v>0</v>
      </c>
      <c r="M99" s="106"/>
      <c r="N99" s="95">
        <f t="shared" ref="N99:N100" si="132">SUM(S99,U99,W99,Y99,AA99,AC99,AE99,AG99)</f>
        <v>0</v>
      </c>
      <c r="O99" s="95"/>
      <c r="P99" s="95"/>
      <c r="Q99" s="95"/>
      <c r="R99" s="209"/>
      <c r="S99" s="218"/>
      <c r="T99" s="97"/>
      <c r="U99" s="95"/>
      <c r="V99" s="91"/>
      <c r="W99" s="106"/>
      <c r="X99" s="91"/>
      <c r="Y99" s="106">
        <f t="shared" si="110"/>
        <v>0</v>
      </c>
      <c r="Z99" s="91"/>
      <c r="AA99" s="106"/>
      <c r="AB99" s="91"/>
      <c r="AC99" s="106"/>
      <c r="AD99" s="91"/>
      <c r="AE99" s="95"/>
      <c r="AF99" s="97"/>
      <c r="AG99" s="95"/>
      <c r="AH99" s="108"/>
      <c r="AI99" s="108"/>
      <c r="AJ99" s="108"/>
      <c r="AK99" s="108"/>
    </row>
    <row r="100" spans="1:37" s="108" customFormat="1" ht="12" x14ac:dyDescent="0.25">
      <c r="A100" s="102" t="s">
        <v>76</v>
      </c>
      <c r="B100" s="174" t="s">
        <v>262</v>
      </c>
      <c r="C100" s="164"/>
      <c r="D100" s="103"/>
      <c r="E100" s="103"/>
      <c r="F100" s="103"/>
      <c r="G100" s="103"/>
      <c r="H100" s="103"/>
      <c r="I100" s="103" t="s">
        <v>102</v>
      </c>
      <c r="J100" s="199" t="s">
        <v>51</v>
      </c>
      <c r="K100" s="189"/>
      <c r="L100" s="106">
        <f t="shared" si="131"/>
        <v>108</v>
      </c>
      <c r="M100" s="106"/>
      <c r="N100" s="95">
        <f t="shared" si="132"/>
        <v>108</v>
      </c>
      <c r="O100" s="95"/>
      <c r="P100" s="95">
        <v>108</v>
      </c>
      <c r="Q100" s="95"/>
      <c r="R100" s="209"/>
      <c r="S100" s="218"/>
      <c r="T100" s="97"/>
      <c r="U100" s="95"/>
      <c r="V100" s="91"/>
      <c r="W100" s="106"/>
      <c r="X100" s="91"/>
      <c r="Y100" s="106">
        <f t="shared" si="110"/>
        <v>0</v>
      </c>
      <c r="Z100" s="91"/>
      <c r="AA100" s="106"/>
      <c r="AB100" s="91"/>
      <c r="AC100" s="106"/>
      <c r="AD100" s="91"/>
      <c r="AE100" s="95">
        <v>72</v>
      </c>
      <c r="AF100" s="97"/>
      <c r="AG100" s="95">
        <v>36</v>
      </c>
    </row>
    <row r="101" spans="1:37" s="109" customFormat="1" ht="24" x14ac:dyDescent="0.25">
      <c r="A101" s="121" t="s">
        <v>156</v>
      </c>
      <c r="B101" s="179" t="s">
        <v>231</v>
      </c>
      <c r="C101" s="167"/>
      <c r="D101" s="122"/>
      <c r="E101" s="122"/>
      <c r="F101" s="122"/>
      <c r="G101" s="122"/>
      <c r="H101" s="122"/>
      <c r="I101" s="122" t="s">
        <v>93</v>
      </c>
      <c r="J101" s="202"/>
      <c r="K101" s="182"/>
      <c r="L101" s="123">
        <f>SUM(L102,L107,L108)</f>
        <v>180</v>
      </c>
      <c r="M101" s="123">
        <f t="shared" ref="M101:P101" si="133">SUM(M102,M107,M108)</f>
        <v>36</v>
      </c>
      <c r="N101" s="123">
        <f t="shared" si="133"/>
        <v>144</v>
      </c>
      <c r="O101" s="123">
        <f t="shared" si="133"/>
        <v>12</v>
      </c>
      <c r="P101" s="123">
        <f t="shared" si="133"/>
        <v>132</v>
      </c>
      <c r="Q101" s="123"/>
      <c r="R101" s="208"/>
      <c r="S101" s="221"/>
      <c r="T101" s="91"/>
      <c r="U101" s="123"/>
      <c r="V101" s="91"/>
      <c r="W101" s="123"/>
      <c r="X101" s="91"/>
      <c r="Y101" s="123"/>
      <c r="Z101" s="91"/>
      <c r="AA101" s="123"/>
      <c r="AB101" s="91"/>
      <c r="AC101" s="123"/>
      <c r="AD101" s="91"/>
      <c r="AE101" s="123">
        <f>SUM(AE102,AE107,AE108)</f>
        <v>144</v>
      </c>
      <c r="AF101" s="91"/>
      <c r="AG101" s="123"/>
      <c r="AH101" s="100"/>
      <c r="AI101" s="100"/>
      <c r="AJ101" s="100"/>
      <c r="AK101" s="100"/>
    </row>
    <row r="102" spans="1:37" s="93" customFormat="1" ht="13.5" customHeight="1" x14ac:dyDescent="0.25">
      <c r="A102" s="94" t="s">
        <v>157</v>
      </c>
      <c r="B102" s="173" t="s">
        <v>232</v>
      </c>
      <c r="C102" s="164"/>
      <c r="D102" s="103"/>
      <c r="E102" s="103"/>
      <c r="F102" s="103"/>
      <c r="G102" s="103"/>
      <c r="H102" s="103"/>
      <c r="I102" s="116" t="s">
        <v>39</v>
      </c>
      <c r="J102" s="199"/>
      <c r="K102" s="189"/>
      <c r="L102" s="95">
        <f t="shared" ref="L102:L103" si="134">N102+M102</f>
        <v>108</v>
      </c>
      <c r="M102" s="106">
        <f t="shared" ref="M102:M106" si="135">0.5*N102</f>
        <v>36</v>
      </c>
      <c r="N102" s="95">
        <f t="shared" ref="N102:N108" si="136">SUM(S102,U102,W102,Y102,AA102,AC102,AE102,AG102)</f>
        <v>72</v>
      </c>
      <c r="O102" s="106">
        <f t="shared" ref="O102:O103" si="137">N102-P102-Q102</f>
        <v>12</v>
      </c>
      <c r="P102" s="106">
        <v>60</v>
      </c>
      <c r="Q102" s="106">
        <f t="shared" ref="Q102" si="138">SUM(Q103:Q106)</f>
        <v>0</v>
      </c>
      <c r="R102" s="209"/>
      <c r="S102" s="218"/>
      <c r="T102" s="97"/>
      <c r="U102" s="95"/>
      <c r="V102" s="91">
        <f t="shared" ref="V102:AA102" si="139">SUM(V103:V106)</f>
        <v>0</v>
      </c>
      <c r="W102" s="106">
        <f t="shared" si="139"/>
        <v>0</v>
      </c>
      <c r="X102" s="91">
        <f t="shared" si="139"/>
        <v>0</v>
      </c>
      <c r="Y102" s="106">
        <f t="shared" si="139"/>
        <v>0</v>
      </c>
      <c r="Z102" s="91"/>
      <c r="AA102" s="95">
        <f t="shared" si="139"/>
        <v>0</v>
      </c>
      <c r="AB102" s="91"/>
      <c r="AC102" s="106">
        <f t="shared" ref="AC102:AC106" si="140">AB102*$AC$9</f>
        <v>0</v>
      </c>
      <c r="AD102" s="91">
        <v>6</v>
      </c>
      <c r="AE102" s="95">
        <f t="shared" ref="AE102:AE106" si="141">AD102*$AE$9</f>
        <v>72</v>
      </c>
      <c r="AF102" s="97"/>
      <c r="AG102" s="95">
        <f t="shared" ref="AG102:AG106" si="142">AF102*$AG$9</f>
        <v>0</v>
      </c>
      <c r="AH102" s="108"/>
      <c r="AI102" s="108"/>
      <c r="AJ102" s="108"/>
      <c r="AK102" s="108"/>
    </row>
    <row r="103" spans="1:37" s="93" customFormat="1" ht="12" hidden="1" x14ac:dyDescent="0.25">
      <c r="A103" s="124" t="s">
        <v>158</v>
      </c>
      <c r="B103" s="180"/>
      <c r="C103" s="168"/>
      <c r="D103" s="125"/>
      <c r="E103" s="125"/>
      <c r="F103" s="125"/>
      <c r="G103" s="125"/>
      <c r="H103" s="125"/>
      <c r="I103" s="125"/>
      <c r="J103" s="203"/>
      <c r="K103" s="192"/>
      <c r="L103" s="128">
        <f t="shared" si="134"/>
        <v>0</v>
      </c>
      <c r="M103" s="130">
        <f t="shared" si="135"/>
        <v>0</v>
      </c>
      <c r="N103" s="95">
        <f t="shared" si="136"/>
        <v>0</v>
      </c>
      <c r="O103" s="130">
        <f t="shared" si="137"/>
        <v>0</v>
      </c>
      <c r="P103" s="132"/>
      <c r="Q103" s="128"/>
      <c r="R103" s="211"/>
      <c r="S103" s="222"/>
      <c r="T103" s="127"/>
      <c r="U103" s="128"/>
      <c r="V103" s="129"/>
      <c r="W103" s="130"/>
      <c r="X103" s="129"/>
      <c r="Y103" s="130"/>
      <c r="Z103" s="129"/>
      <c r="AA103" s="128"/>
      <c r="AB103" s="129"/>
      <c r="AC103" s="106">
        <f t="shared" si="140"/>
        <v>0</v>
      </c>
      <c r="AD103" s="129"/>
      <c r="AE103" s="95">
        <f t="shared" si="141"/>
        <v>0</v>
      </c>
      <c r="AF103" s="127"/>
      <c r="AG103" s="95">
        <f t="shared" si="142"/>
        <v>0</v>
      </c>
      <c r="AH103" s="108"/>
      <c r="AI103" s="108"/>
      <c r="AJ103" s="108"/>
      <c r="AK103" s="108"/>
    </row>
    <row r="104" spans="1:37" s="93" customFormat="1" ht="12" hidden="1" x14ac:dyDescent="0.25">
      <c r="A104" s="124" t="s">
        <v>159</v>
      </c>
      <c r="B104" s="180"/>
      <c r="C104" s="168"/>
      <c r="D104" s="125"/>
      <c r="E104" s="125"/>
      <c r="F104" s="125"/>
      <c r="G104" s="125"/>
      <c r="H104" s="125"/>
      <c r="I104" s="125"/>
      <c r="J104" s="203"/>
      <c r="K104" s="192"/>
      <c r="L104" s="128">
        <f t="shared" ref="L104:L106" si="143">N104+M104</f>
        <v>0</v>
      </c>
      <c r="M104" s="130">
        <f t="shared" si="135"/>
        <v>0</v>
      </c>
      <c r="N104" s="95">
        <f t="shared" si="136"/>
        <v>0</v>
      </c>
      <c r="O104" s="130">
        <f t="shared" ref="O104:O106" si="144">N104-P104-Q104</f>
        <v>0</v>
      </c>
      <c r="P104" s="132"/>
      <c r="Q104" s="128"/>
      <c r="R104" s="211"/>
      <c r="S104" s="222"/>
      <c r="T104" s="127"/>
      <c r="U104" s="128"/>
      <c r="V104" s="129"/>
      <c r="W104" s="130"/>
      <c r="X104" s="129"/>
      <c r="Y104" s="130"/>
      <c r="Z104" s="129"/>
      <c r="AA104" s="128"/>
      <c r="AB104" s="129"/>
      <c r="AC104" s="106">
        <f t="shared" si="140"/>
        <v>0</v>
      </c>
      <c r="AD104" s="129"/>
      <c r="AE104" s="95">
        <f t="shared" si="141"/>
        <v>0</v>
      </c>
      <c r="AF104" s="127"/>
      <c r="AG104" s="95">
        <f t="shared" si="142"/>
        <v>0</v>
      </c>
      <c r="AH104" s="108"/>
      <c r="AI104" s="108"/>
      <c r="AJ104" s="108"/>
      <c r="AK104" s="108"/>
    </row>
    <row r="105" spans="1:37" s="93" customFormat="1" ht="12" hidden="1" x14ac:dyDescent="0.25">
      <c r="A105" s="124" t="s">
        <v>160</v>
      </c>
      <c r="B105" s="180"/>
      <c r="C105" s="168"/>
      <c r="D105" s="125"/>
      <c r="E105" s="125"/>
      <c r="F105" s="125"/>
      <c r="G105" s="125"/>
      <c r="H105" s="125"/>
      <c r="I105" s="125"/>
      <c r="J105" s="203"/>
      <c r="K105" s="192"/>
      <c r="L105" s="128">
        <f t="shared" si="143"/>
        <v>0</v>
      </c>
      <c r="M105" s="130">
        <f t="shared" si="135"/>
        <v>0</v>
      </c>
      <c r="N105" s="95">
        <f t="shared" si="136"/>
        <v>0</v>
      </c>
      <c r="O105" s="130">
        <f t="shared" si="144"/>
        <v>0</v>
      </c>
      <c r="P105" s="132"/>
      <c r="Q105" s="128"/>
      <c r="R105" s="211"/>
      <c r="S105" s="222"/>
      <c r="T105" s="127"/>
      <c r="U105" s="128"/>
      <c r="V105" s="129"/>
      <c r="W105" s="130"/>
      <c r="X105" s="129"/>
      <c r="Y105" s="130"/>
      <c r="Z105" s="129"/>
      <c r="AA105" s="128"/>
      <c r="AB105" s="129"/>
      <c r="AC105" s="106">
        <f t="shared" si="140"/>
        <v>0</v>
      </c>
      <c r="AD105" s="129"/>
      <c r="AE105" s="95">
        <f t="shared" si="141"/>
        <v>0</v>
      </c>
      <c r="AF105" s="127"/>
      <c r="AG105" s="95">
        <f t="shared" si="142"/>
        <v>0</v>
      </c>
      <c r="AH105" s="108"/>
      <c r="AI105" s="108"/>
      <c r="AJ105" s="108"/>
      <c r="AK105" s="108"/>
    </row>
    <row r="106" spans="1:37" s="93" customFormat="1" ht="12" hidden="1" x14ac:dyDescent="0.25">
      <c r="A106" s="124" t="s">
        <v>170</v>
      </c>
      <c r="B106" s="180"/>
      <c r="C106" s="168"/>
      <c r="D106" s="125"/>
      <c r="E106" s="125"/>
      <c r="F106" s="125"/>
      <c r="G106" s="125"/>
      <c r="H106" s="125"/>
      <c r="I106" s="125"/>
      <c r="J106" s="203"/>
      <c r="K106" s="192"/>
      <c r="L106" s="128">
        <f t="shared" si="143"/>
        <v>0</v>
      </c>
      <c r="M106" s="130">
        <f t="shared" si="135"/>
        <v>0</v>
      </c>
      <c r="N106" s="95">
        <f t="shared" si="136"/>
        <v>0</v>
      </c>
      <c r="O106" s="130">
        <f t="shared" si="144"/>
        <v>0</v>
      </c>
      <c r="P106" s="132"/>
      <c r="Q106" s="128"/>
      <c r="R106" s="211"/>
      <c r="S106" s="222"/>
      <c r="T106" s="127"/>
      <c r="U106" s="128"/>
      <c r="V106" s="129"/>
      <c r="W106" s="130"/>
      <c r="X106" s="129"/>
      <c r="Y106" s="130"/>
      <c r="Z106" s="129"/>
      <c r="AA106" s="128"/>
      <c r="AB106" s="129"/>
      <c r="AC106" s="106">
        <f t="shared" si="140"/>
        <v>0</v>
      </c>
      <c r="AD106" s="129"/>
      <c r="AE106" s="95">
        <f t="shared" si="141"/>
        <v>0</v>
      </c>
      <c r="AF106" s="127"/>
      <c r="AG106" s="95">
        <f t="shared" si="142"/>
        <v>0</v>
      </c>
      <c r="AH106" s="108"/>
      <c r="AI106" s="108"/>
      <c r="AJ106" s="108"/>
      <c r="AK106" s="105"/>
    </row>
    <row r="107" spans="1:37" s="93" customFormat="1" ht="12" hidden="1" x14ac:dyDescent="0.25">
      <c r="A107" s="94" t="s">
        <v>177</v>
      </c>
      <c r="B107" s="173" t="s">
        <v>62</v>
      </c>
      <c r="C107" s="164"/>
      <c r="D107" s="103"/>
      <c r="E107" s="103"/>
      <c r="F107" s="103"/>
      <c r="G107" s="103"/>
      <c r="H107" s="103"/>
      <c r="I107" s="103"/>
      <c r="J107" s="199"/>
      <c r="K107" s="189"/>
      <c r="L107" s="106">
        <f t="shared" si="84"/>
        <v>0</v>
      </c>
      <c r="M107" s="106"/>
      <c r="N107" s="95">
        <f t="shared" si="136"/>
        <v>0</v>
      </c>
      <c r="O107" s="95"/>
      <c r="P107" s="95"/>
      <c r="Q107" s="95"/>
      <c r="R107" s="209"/>
      <c r="S107" s="218"/>
      <c r="T107" s="97"/>
      <c r="U107" s="95"/>
      <c r="V107" s="91"/>
      <c r="W107" s="106"/>
      <c r="X107" s="91"/>
      <c r="Y107" s="106"/>
      <c r="Z107" s="91"/>
      <c r="AA107" s="106"/>
      <c r="AB107" s="91"/>
      <c r="AC107" s="106"/>
      <c r="AD107" s="91"/>
      <c r="AE107" s="95"/>
      <c r="AF107" s="97"/>
      <c r="AG107" s="95"/>
      <c r="AH107" s="108"/>
      <c r="AI107" s="108"/>
      <c r="AJ107" s="108"/>
      <c r="AK107" s="108"/>
    </row>
    <row r="108" spans="1:37" s="108" customFormat="1" ht="12" x14ac:dyDescent="0.25">
      <c r="A108" s="102" t="s">
        <v>178</v>
      </c>
      <c r="B108" s="174" t="s">
        <v>262</v>
      </c>
      <c r="C108" s="164"/>
      <c r="D108" s="103"/>
      <c r="E108" s="103"/>
      <c r="F108" s="103"/>
      <c r="G108" s="103"/>
      <c r="H108" s="103"/>
      <c r="I108" s="103" t="s">
        <v>51</v>
      </c>
      <c r="J108" s="199"/>
      <c r="K108" s="189"/>
      <c r="L108" s="106">
        <f t="shared" si="84"/>
        <v>72</v>
      </c>
      <c r="M108" s="106"/>
      <c r="N108" s="95">
        <f t="shared" si="136"/>
        <v>72</v>
      </c>
      <c r="O108" s="95"/>
      <c r="P108" s="95">
        <v>72</v>
      </c>
      <c r="Q108" s="95"/>
      <c r="R108" s="209"/>
      <c r="S108" s="218"/>
      <c r="T108" s="97"/>
      <c r="U108" s="95"/>
      <c r="V108" s="91"/>
      <c r="W108" s="106"/>
      <c r="X108" s="91"/>
      <c r="Y108" s="106"/>
      <c r="Z108" s="91"/>
      <c r="AA108" s="106"/>
      <c r="AB108" s="91"/>
      <c r="AC108" s="106"/>
      <c r="AD108" s="91"/>
      <c r="AE108" s="95">
        <v>72</v>
      </c>
      <c r="AF108" s="97"/>
      <c r="AG108" s="95"/>
    </row>
    <row r="109" spans="1:37" s="108" customFormat="1" ht="12" x14ac:dyDescent="0.25">
      <c r="A109" s="121" t="s">
        <v>161</v>
      </c>
      <c r="B109" s="179" t="s">
        <v>265</v>
      </c>
      <c r="C109" s="167"/>
      <c r="D109" s="122"/>
      <c r="E109" s="122"/>
      <c r="F109" s="122" t="s">
        <v>93</v>
      </c>
      <c r="G109" s="122"/>
      <c r="H109" s="122"/>
      <c r="I109" s="122"/>
      <c r="J109" s="202"/>
      <c r="K109" s="182"/>
      <c r="L109" s="123">
        <f>SUM(L110,L116,L117)</f>
        <v>126</v>
      </c>
      <c r="M109" s="123">
        <f t="shared" ref="M109:P109" si="145">SUM(M110,M116,M117)</f>
        <v>0</v>
      </c>
      <c r="N109" s="123">
        <f t="shared" si="145"/>
        <v>126</v>
      </c>
      <c r="O109" s="123">
        <f t="shared" si="145"/>
        <v>0</v>
      </c>
      <c r="P109" s="123">
        <f t="shared" si="145"/>
        <v>126</v>
      </c>
      <c r="Q109" s="123"/>
      <c r="R109" s="208"/>
      <c r="S109" s="221"/>
      <c r="T109" s="91"/>
      <c r="U109" s="123"/>
      <c r="V109" s="91"/>
      <c r="W109" s="123"/>
      <c r="X109" s="91"/>
      <c r="Y109" s="123">
        <f>SUM(Y110,Y116,Y117)</f>
        <v>126</v>
      </c>
      <c r="Z109" s="91"/>
      <c r="AA109" s="123"/>
      <c r="AB109" s="91"/>
      <c r="AC109" s="123"/>
      <c r="AD109" s="91"/>
      <c r="AE109" s="123"/>
      <c r="AF109" s="91"/>
      <c r="AG109" s="123"/>
    </row>
    <row r="110" spans="1:37" s="108" customFormat="1" ht="12" hidden="1" x14ac:dyDescent="0.25">
      <c r="A110" s="94" t="s">
        <v>162</v>
      </c>
      <c r="B110" s="173" t="s">
        <v>235</v>
      </c>
      <c r="C110" s="164"/>
      <c r="D110" s="103"/>
      <c r="E110" s="103"/>
      <c r="F110" s="116"/>
      <c r="G110" s="103"/>
      <c r="H110" s="103"/>
      <c r="I110" s="103"/>
      <c r="J110" s="199"/>
      <c r="K110" s="189"/>
      <c r="L110" s="106">
        <f>SUM(L111:L115)</f>
        <v>0</v>
      </c>
      <c r="M110" s="106">
        <f>SUM(M111:M115)</f>
        <v>0</v>
      </c>
      <c r="N110" s="95">
        <f>SUM(N111:N115)</f>
        <v>0</v>
      </c>
      <c r="O110" s="95">
        <f>SUM(O111:O115)</f>
        <v>0</v>
      </c>
      <c r="P110" s="95"/>
      <c r="Q110" s="95">
        <f>SUM(Q111:Q115)</f>
        <v>0</v>
      </c>
      <c r="R110" s="209"/>
      <c r="S110" s="218"/>
      <c r="T110" s="97"/>
      <c r="U110" s="95"/>
      <c r="V110" s="91">
        <f t="shared" ref="V110:AG110" si="146">SUM(V111:V115)</f>
        <v>0</v>
      </c>
      <c r="W110" s="95">
        <f t="shared" si="146"/>
        <v>0</v>
      </c>
      <c r="X110" s="91">
        <f t="shared" si="146"/>
        <v>0</v>
      </c>
      <c r="Y110" s="106">
        <f t="shared" si="146"/>
        <v>0</v>
      </c>
      <c r="Z110" s="91">
        <f t="shared" si="146"/>
        <v>0</v>
      </c>
      <c r="AA110" s="95">
        <f t="shared" si="146"/>
        <v>0</v>
      </c>
      <c r="AB110" s="91">
        <f t="shared" si="146"/>
        <v>0</v>
      </c>
      <c r="AC110" s="95">
        <f t="shared" si="146"/>
        <v>0</v>
      </c>
      <c r="AD110" s="91">
        <f t="shared" si="146"/>
        <v>0</v>
      </c>
      <c r="AE110" s="95">
        <f t="shared" si="146"/>
        <v>0</v>
      </c>
      <c r="AF110" s="97">
        <f t="shared" si="146"/>
        <v>0</v>
      </c>
      <c r="AG110" s="95">
        <f t="shared" si="146"/>
        <v>0</v>
      </c>
    </row>
    <row r="111" spans="1:37" s="108" customFormat="1" ht="12" hidden="1" x14ac:dyDescent="0.25">
      <c r="A111" s="124" t="s">
        <v>163</v>
      </c>
      <c r="B111" s="180"/>
      <c r="C111" s="168"/>
      <c r="D111" s="125"/>
      <c r="E111" s="125"/>
      <c r="F111" s="126"/>
      <c r="G111" s="125"/>
      <c r="H111" s="125"/>
      <c r="I111" s="125"/>
      <c r="J111" s="203"/>
      <c r="K111" s="192"/>
      <c r="L111" s="130"/>
      <c r="M111" s="130"/>
      <c r="N111" s="128"/>
      <c r="O111" s="128"/>
      <c r="P111" s="128"/>
      <c r="Q111" s="128"/>
      <c r="R111" s="211"/>
      <c r="S111" s="222"/>
      <c r="T111" s="127"/>
      <c r="U111" s="128"/>
      <c r="V111" s="129"/>
      <c r="W111" s="128"/>
      <c r="X111" s="129"/>
      <c r="Y111" s="106"/>
      <c r="Z111" s="91"/>
      <c r="AA111" s="128"/>
      <c r="AB111" s="129"/>
      <c r="AC111" s="128"/>
      <c r="AD111" s="129"/>
      <c r="AE111" s="128"/>
      <c r="AF111" s="127"/>
      <c r="AG111" s="128"/>
    </row>
    <row r="112" spans="1:37" s="108" customFormat="1" ht="12" hidden="1" x14ac:dyDescent="0.25">
      <c r="A112" s="124" t="s">
        <v>164</v>
      </c>
      <c r="B112" s="180"/>
      <c r="C112" s="168"/>
      <c r="D112" s="125"/>
      <c r="E112" s="125"/>
      <c r="F112" s="126"/>
      <c r="G112" s="125"/>
      <c r="H112" s="125"/>
      <c r="I112" s="125"/>
      <c r="J112" s="203"/>
      <c r="K112" s="192"/>
      <c r="L112" s="130"/>
      <c r="M112" s="130"/>
      <c r="N112" s="128"/>
      <c r="O112" s="128"/>
      <c r="P112" s="128"/>
      <c r="Q112" s="128"/>
      <c r="R112" s="211"/>
      <c r="S112" s="222"/>
      <c r="T112" s="127"/>
      <c r="U112" s="128"/>
      <c r="V112" s="129"/>
      <c r="W112" s="128"/>
      <c r="X112" s="129"/>
      <c r="Y112" s="106"/>
      <c r="Z112" s="91"/>
      <c r="AA112" s="128"/>
      <c r="AB112" s="129"/>
      <c r="AC112" s="128"/>
      <c r="AD112" s="129"/>
      <c r="AE112" s="128"/>
      <c r="AF112" s="127"/>
      <c r="AG112" s="128"/>
    </row>
    <row r="113" spans="1:37" s="108" customFormat="1" ht="12" hidden="1" x14ac:dyDescent="0.25">
      <c r="A113" s="124" t="s">
        <v>165</v>
      </c>
      <c r="B113" s="180"/>
      <c r="C113" s="168"/>
      <c r="D113" s="125"/>
      <c r="E113" s="125"/>
      <c r="F113" s="126"/>
      <c r="G113" s="125"/>
      <c r="H113" s="125"/>
      <c r="I113" s="125"/>
      <c r="J113" s="203"/>
      <c r="K113" s="192"/>
      <c r="L113" s="130"/>
      <c r="M113" s="130"/>
      <c r="N113" s="128"/>
      <c r="O113" s="128"/>
      <c r="P113" s="128"/>
      <c r="Q113" s="128"/>
      <c r="R113" s="211"/>
      <c r="S113" s="222"/>
      <c r="T113" s="127"/>
      <c r="U113" s="128"/>
      <c r="V113" s="129"/>
      <c r="W113" s="128"/>
      <c r="X113" s="129"/>
      <c r="Y113" s="106"/>
      <c r="Z113" s="91"/>
      <c r="AA113" s="128"/>
      <c r="AB113" s="129"/>
      <c r="AC113" s="128"/>
      <c r="AD113" s="129"/>
      <c r="AE113" s="128"/>
      <c r="AF113" s="127"/>
      <c r="AG113" s="128"/>
    </row>
    <row r="114" spans="1:37" s="108" customFormat="1" ht="12" hidden="1" x14ac:dyDescent="0.25">
      <c r="A114" s="124" t="s">
        <v>166</v>
      </c>
      <c r="B114" s="180"/>
      <c r="C114" s="168"/>
      <c r="D114" s="125"/>
      <c r="E114" s="125"/>
      <c r="F114" s="126"/>
      <c r="G114" s="125"/>
      <c r="H114" s="125"/>
      <c r="I114" s="125"/>
      <c r="J114" s="203"/>
      <c r="K114" s="192"/>
      <c r="L114" s="130"/>
      <c r="M114" s="130"/>
      <c r="N114" s="128"/>
      <c r="O114" s="128"/>
      <c r="P114" s="128"/>
      <c r="Q114" s="128"/>
      <c r="R114" s="211"/>
      <c r="S114" s="222"/>
      <c r="T114" s="127"/>
      <c r="U114" s="128"/>
      <c r="V114" s="129"/>
      <c r="W114" s="128"/>
      <c r="X114" s="129"/>
      <c r="Y114" s="106"/>
      <c r="Z114" s="91"/>
      <c r="AA114" s="128"/>
      <c r="AB114" s="129"/>
      <c r="AC114" s="128"/>
      <c r="AD114" s="129"/>
      <c r="AE114" s="128"/>
      <c r="AF114" s="127"/>
      <c r="AG114" s="128"/>
    </row>
    <row r="115" spans="1:37" s="108" customFormat="1" ht="12" hidden="1" x14ac:dyDescent="0.25">
      <c r="A115" s="124" t="s">
        <v>167</v>
      </c>
      <c r="B115" s="180"/>
      <c r="C115" s="168"/>
      <c r="D115" s="125"/>
      <c r="E115" s="125"/>
      <c r="F115" s="126"/>
      <c r="G115" s="125"/>
      <c r="H115" s="125"/>
      <c r="I115" s="125"/>
      <c r="J115" s="203"/>
      <c r="K115" s="192"/>
      <c r="L115" s="130"/>
      <c r="M115" s="130"/>
      <c r="N115" s="128"/>
      <c r="O115" s="128"/>
      <c r="P115" s="128"/>
      <c r="Q115" s="128"/>
      <c r="R115" s="211"/>
      <c r="S115" s="222"/>
      <c r="T115" s="127"/>
      <c r="U115" s="128"/>
      <c r="V115" s="129"/>
      <c r="W115" s="128"/>
      <c r="X115" s="129"/>
      <c r="Y115" s="106"/>
      <c r="Z115" s="91"/>
      <c r="AA115" s="128"/>
      <c r="AB115" s="129"/>
      <c r="AC115" s="128"/>
      <c r="AD115" s="129"/>
      <c r="AE115" s="128"/>
      <c r="AF115" s="127"/>
      <c r="AG115" s="128"/>
    </row>
    <row r="116" spans="1:37" s="108" customFormat="1" ht="12" x14ac:dyDescent="0.25">
      <c r="A116" s="131" t="s">
        <v>179</v>
      </c>
      <c r="B116" s="181" t="s">
        <v>62</v>
      </c>
      <c r="C116" s="164"/>
      <c r="D116" s="103"/>
      <c r="E116" s="103"/>
      <c r="F116" s="103" t="s">
        <v>51</v>
      </c>
      <c r="G116" s="103"/>
      <c r="H116" s="103"/>
      <c r="I116" s="103"/>
      <c r="J116" s="199"/>
      <c r="K116" s="189"/>
      <c r="L116" s="106">
        <f t="shared" si="84"/>
        <v>126</v>
      </c>
      <c r="M116" s="95"/>
      <c r="N116" s="95">
        <f t="shared" si="85"/>
        <v>126</v>
      </c>
      <c r="O116" s="95"/>
      <c r="P116" s="95">
        <v>126</v>
      </c>
      <c r="Q116" s="95"/>
      <c r="R116" s="209"/>
      <c r="S116" s="218"/>
      <c r="T116" s="97"/>
      <c r="U116" s="95"/>
      <c r="V116" s="91"/>
      <c r="W116" s="95"/>
      <c r="X116" s="91"/>
      <c r="Y116" s="106">
        <v>126</v>
      </c>
      <c r="Z116" s="91"/>
      <c r="AA116" s="95"/>
      <c r="AB116" s="91"/>
      <c r="AC116" s="95"/>
      <c r="AD116" s="91"/>
      <c r="AE116" s="95"/>
      <c r="AF116" s="97"/>
      <c r="AG116" s="95"/>
    </row>
    <row r="117" spans="1:37" s="108" customFormat="1" ht="12" hidden="1" x14ac:dyDescent="0.25">
      <c r="A117" s="102" t="s">
        <v>180</v>
      </c>
      <c r="B117" s="174" t="s">
        <v>64</v>
      </c>
      <c r="C117" s="161"/>
      <c r="D117" s="103"/>
      <c r="E117" s="103"/>
      <c r="F117" s="103"/>
      <c r="G117" s="103"/>
      <c r="H117" s="103"/>
      <c r="I117" s="103"/>
      <c r="J117" s="199"/>
      <c r="K117" s="189"/>
      <c r="L117" s="106">
        <f t="shared" si="84"/>
        <v>0</v>
      </c>
      <c r="M117" s="95"/>
      <c r="N117" s="95">
        <f t="shared" si="85"/>
        <v>0</v>
      </c>
      <c r="O117" s="95"/>
      <c r="P117" s="95">
        <v>0</v>
      </c>
      <c r="Q117" s="95"/>
      <c r="R117" s="209"/>
      <c r="S117" s="218"/>
      <c r="T117" s="97"/>
      <c r="U117" s="95"/>
      <c r="V117" s="91"/>
      <c r="W117" s="95"/>
      <c r="X117" s="91"/>
      <c r="Y117" s="106"/>
      <c r="Z117" s="91"/>
      <c r="AA117" s="95"/>
      <c r="AB117" s="129"/>
      <c r="AC117" s="95"/>
      <c r="AD117" s="91"/>
      <c r="AE117" s="95"/>
      <c r="AF117" s="97"/>
      <c r="AG117" s="95"/>
    </row>
    <row r="118" spans="1:37" s="109" customFormat="1" ht="40.5" customHeight="1" x14ac:dyDescent="0.25">
      <c r="A118" s="258" t="s">
        <v>77</v>
      </c>
      <c r="B118" s="259"/>
      <c r="C118" s="262" t="str">
        <f>COUNTIF(C14:D117,"з")&amp;"з, "&amp;COUNTIF(C14:D117,"дз")&amp;"дз, "&amp;COUNTIF(C14:D117,"Э")&amp;"э, "&amp;COUNTIF(C14:D117,"Эк")&amp;"эк"</f>
        <v>0з, 12дз, 3э, 0эк</v>
      </c>
      <c r="D118" s="263"/>
      <c r="E118" s="263" t="str">
        <f>COUNTIF(E27:F117,"з")&amp;"з, "&amp;COUNTIF(E27:F117,"дз")&amp;"дз, "&amp;COUNTIF(E27:F117,"Э")&amp;"э, "&amp;COUNTIF(E27:F117,"Эк")&amp;"эк"</f>
        <v>2з, 9дз, 6э, 2эк</v>
      </c>
      <c r="F118" s="263"/>
      <c r="G118" s="263" t="str">
        <f>COUNTIF(G27:H117,"з")&amp;"з, "&amp;COUNTIF(G27:H117,"дз")&amp;"дз, "&amp;COUNTIF(G27:H117,"Э")&amp;"э, "&amp;COUNTIF(G27:H117,"Эк")&amp;"эк"</f>
        <v>2з, 8дз, 4э, 1эк</v>
      </c>
      <c r="H118" s="263"/>
      <c r="I118" s="263" t="s">
        <v>266</v>
      </c>
      <c r="J118" s="267"/>
      <c r="K118" s="165"/>
      <c r="L118" s="241">
        <f t="shared" ref="L118:Q118" si="147">SUM(L13,L27,L36,L39)</f>
        <v>7740</v>
      </c>
      <c r="M118" s="241">
        <f t="shared" si="147"/>
        <v>2412</v>
      </c>
      <c r="N118" s="241">
        <f t="shared" si="147"/>
        <v>5328</v>
      </c>
      <c r="O118" s="241">
        <f t="shared" si="147"/>
        <v>2634</v>
      </c>
      <c r="P118" s="241">
        <f t="shared" si="147"/>
        <v>2634</v>
      </c>
      <c r="Q118" s="241">
        <f t="shared" si="147"/>
        <v>60</v>
      </c>
      <c r="R118" s="210"/>
      <c r="S118" s="242">
        <f>SUM(S13,S27,S36,S39)</f>
        <v>612</v>
      </c>
      <c r="T118" s="120"/>
      <c r="U118" s="241">
        <f>SUM(U13,U27,U36,U39)</f>
        <v>792</v>
      </c>
      <c r="V118" s="113"/>
      <c r="W118" s="241">
        <f>SUM(W27,W36,W39,W13)</f>
        <v>576</v>
      </c>
      <c r="X118" s="113"/>
      <c r="Y118" s="241">
        <f>SUM(Y27,Y36,Y39)</f>
        <v>846</v>
      </c>
      <c r="Z118" s="113"/>
      <c r="AA118" s="241">
        <f>SUM(AA27,AA36,AA39)</f>
        <v>576</v>
      </c>
      <c r="AB118" s="243"/>
      <c r="AC118" s="241">
        <f>SUM(AC27,AC36,AC39)</f>
        <v>846</v>
      </c>
      <c r="AD118" s="113"/>
      <c r="AE118" s="241">
        <f>SUM(AE27,AE36,AE39)</f>
        <v>576</v>
      </c>
      <c r="AF118" s="120"/>
      <c r="AG118" s="241">
        <f>SUM(AG27,AG36,AG39)</f>
        <v>504</v>
      </c>
      <c r="AH118" s="100"/>
      <c r="AI118" s="100"/>
      <c r="AJ118" s="100"/>
      <c r="AK118" s="100"/>
    </row>
    <row r="119" spans="1:37" s="109" customFormat="1" ht="12" x14ac:dyDescent="0.25">
      <c r="A119" s="258" t="s">
        <v>141</v>
      </c>
      <c r="B119" s="259"/>
      <c r="C119" s="244"/>
      <c r="D119" s="112"/>
      <c r="E119" s="112"/>
      <c r="F119" s="112"/>
      <c r="G119" s="112"/>
      <c r="H119" s="112"/>
      <c r="I119" s="112"/>
      <c r="J119" s="176"/>
      <c r="K119" s="165"/>
      <c r="L119" s="241">
        <f t="shared" ref="L119:U119" si="148">SUM(L13,L27,L36,L40,L56)</f>
        <v>7236</v>
      </c>
      <c r="M119" s="241">
        <f t="shared" si="148"/>
        <v>2412</v>
      </c>
      <c r="N119" s="241">
        <f t="shared" si="148"/>
        <v>4824</v>
      </c>
      <c r="O119" s="241">
        <f t="shared" si="148"/>
        <v>2634</v>
      </c>
      <c r="P119" s="241">
        <f t="shared" si="148"/>
        <v>2130</v>
      </c>
      <c r="Q119" s="241">
        <f t="shared" si="148"/>
        <v>60</v>
      </c>
      <c r="R119" s="241">
        <f t="shared" si="148"/>
        <v>36</v>
      </c>
      <c r="S119" s="241">
        <f t="shared" si="148"/>
        <v>612</v>
      </c>
      <c r="T119" s="241">
        <f t="shared" si="148"/>
        <v>36</v>
      </c>
      <c r="U119" s="241">
        <f t="shared" si="148"/>
        <v>792</v>
      </c>
      <c r="V119" s="241"/>
      <c r="W119" s="241">
        <f>SUM(W27,W36,W40,W56,W13)</f>
        <v>576</v>
      </c>
      <c r="X119" s="241"/>
      <c r="Y119" s="241">
        <f>SUM(Y27,Y36,Y40,Y56)</f>
        <v>684</v>
      </c>
      <c r="Z119" s="241"/>
      <c r="AA119" s="241">
        <f>SUM(AA27,AA36,AA40,AA56)</f>
        <v>576</v>
      </c>
      <c r="AB119" s="241"/>
      <c r="AC119" s="241">
        <f>SUM(AC27,AC36,AC40,AC56)</f>
        <v>720</v>
      </c>
      <c r="AD119" s="241"/>
      <c r="AE119" s="241">
        <f>SUM(AE27,AE36,AE40,AE56)</f>
        <v>432</v>
      </c>
      <c r="AF119" s="241"/>
      <c r="AG119" s="241">
        <f>SUM(AG27,AG36,AG40,AG56)</f>
        <v>432</v>
      </c>
    </row>
    <row r="120" spans="1:37" s="109" customFormat="1" ht="24" customHeight="1" x14ac:dyDescent="0.25">
      <c r="A120" s="133" t="s">
        <v>78</v>
      </c>
      <c r="B120" s="171" t="s">
        <v>79</v>
      </c>
      <c r="C120" s="159"/>
      <c r="D120" s="134"/>
      <c r="E120" s="134"/>
      <c r="F120" s="134"/>
      <c r="G120" s="134"/>
      <c r="H120" s="134"/>
      <c r="I120" s="134"/>
      <c r="J120" s="194"/>
      <c r="K120" s="183"/>
      <c r="L120" s="135"/>
      <c r="M120" s="135"/>
      <c r="N120" s="135"/>
      <c r="O120" s="135"/>
      <c r="P120" s="135"/>
      <c r="Q120" s="95"/>
      <c r="R120" s="209"/>
      <c r="S120" s="223"/>
      <c r="T120" s="97"/>
      <c r="U120" s="136"/>
      <c r="V120" s="91"/>
      <c r="W120" s="135"/>
      <c r="X120" s="91"/>
      <c r="Y120" s="135"/>
      <c r="Z120" s="91"/>
      <c r="AA120" s="135"/>
      <c r="AB120" s="129"/>
      <c r="AC120" s="135"/>
      <c r="AD120" s="91"/>
      <c r="AE120" s="135"/>
      <c r="AF120" s="97"/>
      <c r="AG120" s="95" t="s">
        <v>80</v>
      </c>
    </row>
    <row r="121" spans="1:37" s="109" customFormat="1" ht="24" customHeight="1" thickBot="1" x14ac:dyDescent="0.3">
      <c r="A121" s="227" t="s">
        <v>0</v>
      </c>
      <c r="B121" s="228" t="s">
        <v>260</v>
      </c>
      <c r="C121" s="229"/>
      <c r="D121" s="230"/>
      <c r="E121" s="230"/>
      <c r="F121" s="230"/>
      <c r="G121" s="230"/>
      <c r="H121" s="230"/>
      <c r="I121" s="230"/>
      <c r="J121" s="231"/>
      <c r="K121" s="232"/>
      <c r="L121" s="233"/>
      <c r="M121" s="233"/>
      <c r="N121" s="233"/>
      <c r="O121" s="233"/>
      <c r="P121" s="233"/>
      <c r="Q121" s="234"/>
      <c r="R121" s="235"/>
      <c r="S121" s="236"/>
      <c r="T121" s="237"/>
      <c r="U121" s="233"/>
      <c r="V121" s="238"/>
      <c r="W121" s="233"/>
      <c r="X121" s="239"/>
      <c r="Y121" s="233"/>
      <c r="Z121" s="239"/>
      <c r="AA121" s="233"/>
      <c r="AB121" s="239"/>
      <c r="AC121" s="233"/>
      <c r="AD121" s="239"/>
      <c r="AE121" s="233"/>
      <c r="AF121" s="237"/>
      <c r="AG121" s="234" t="s">
        <v>82</v>
      </c>
    </row>
    <row r="122" spans="1:37" s="139" customFormat="1" ht="12" x14ac:dyDescent="0.25">
      <c r="A122" s="256"/>
      <c r="B122" s="256"/>
      <c r="C122" s="256"/>
      <c r="D122" s="256"/>
      <c r="E122" s="256"/>
      <c r="F122" s="256"/>
      <c r="G122" s="256"/>
      <c r="H122" s="256"/>
      <c r="I122" s="256"/>
      <c r="J122" s="257"/>
      <c r="K122" s="224"/>
      <c r="L122" s="282" t="s">
        <v>77</v>
      </c>
      <c r="M122" s="281" t="s">
        <v>84</v>
      </c>
      <c r="N122" s="281"/>
      <c r="O122" s="281"/>
      <c r="P122" s="281"/>
      <c r="Q122" s="281"/>
      <c r="R122" s="225"/>
      <c r="S122" s="226">
        <f>COUNTA(R14:R26,R28:R35,R37:R38,R41:R52,R58,R71,R93,R87,R79,R66,R102,R110)</f>
        <v>13</v>
      </c>
      <c r="T122" s="225"/>
      <c r="U122" s="226">
        <f t="shared" ref="U122" si="149">COUNTA(T14:T26,T28:T35,T37:T38,T41:T52,T58,T71,T93,T87,T79,T66,T102,T110)</f>
        <v>13</v>
      </c>
      <c r="V122" s="225"/>
      <c r="W122" s="226">
        <v>11</v>
      </c>
      <c r="X122" s="225"/>
      <c r="Y122" s="226">
        <v>8</v>
      </c>
      <c r="Z122" s="225"/>
      <c r="AA122" s="226">
        <v>8</v>
      </c>
      <c r="AB122" s="225"/>
      <c r="AC122" s="226">
        <v>8</v>
      </c>
      <c r="AD122" s="225"/>
      <c r="AE122" s="226">
        <v>8</v>
      </c>
      <c r="AF122" s="225"/>
      <c r="AG122" s="226">
        <v>7</v>
      </c>
    </row>
    <row r="123" spans="1:37" s="139" customFormat="1" ht="12" x14ac:dyDescent="0.25">
      <c r="A123" s="260" t="s">
        <v>261</v>
      </c>
      <c r="B123" s="260"/>
      <c r="C123" s="260"/>
      <c r="D123" s="260"/>
      <c r="E123" s="260"/>
      <c r="F123" s="260"/>
      <c r="G123" s="260"/>
      <c r="H123" s="260"/>
      <c r="I123" s="260"/>
      <c r="J123" s="261"/>
      <c r="K123" s="140"/>
      <c r="L123" s="283"/>
      <c r="M123" s="280" t="s">
        <v>85</v>
      </c>
      <c r="N123" s="280"/>
      <c r="O123" s="280"/>
      <c r="P123" s="280"/>
      <c r="Q123" s="280"/>
      <c r="R123" s="141"/>
      <c r="S123" s="135">
        <v>0</v>
      </c>
      <c r="T123" s="137"/>
      <c r="U123" s="135">
        <v>0</v>
      </c>
      <c r="V123" s="138"/>
      <c r="W123" s="135">
        <f>SUM(W63,W76,W107,W116)</f>
        <v>0</v>
      </c>
      <c r="X123" s="138"/>
      <c r="Y123" s="135">
        <f>SUM(Y63,Y76,Y107,Y116)</f>
        <v>162</v>
      </c>
      <c r="Z123" s="138"/>
      <c r="AA123" s="135">
        <f>SUM(AA63,AA76,AA107,AA116)</f>
        <v>0</v>
      </c>
      <c r="AB123" s="138"/>
      <c r="AC123" s="135">
        <f>SUM(AC63,AC76,AC107,AC116)</f>
        <v>0</v>
      </c>
      <c r="AD123" s="138"/>
      <c r="AE123" s="135">
        <f>SUM(AE63,AE76,AE107,AE116)</f>
        <v>0</v>
      </c>
      <c r="AF123" s="137"/>
      <c r="AG123" s="135">
        <f>SUM(AG63,AG76,AG107,AG116)</f>
        <v>0</v>
      </c>
    </row>
    <row r="124" spans="1:37" s="139" customFormat="1" ht="12" x14ac:dyDescent="0.25">
      <c r="A124" s="254"/>
      <c r="B124" s="254"/>
      <c r="C124" s="254"/>
      <c r="D124" s="254"/>
      <c r="E124" s="254"/>
      <c r="F124" s="254"/>
      <c r="G124" s="254"/>
      <c r="H124" s="254"/>
      <c r="I124" s="254"/>
      <c r="J124" s="255"/>
      <c r="K124" s="142"/>
      <c r="L124" s="283"/>
      <c r="M124" s="280" t="s">
        <v>96</v>
      </c>
      <c r="N124" s="280"/>
      <c r="O124" s="280"/>
      <c r="P124" s="280"/>
      <c r="Q124" s="280"/>
      <c r="R124" s="138"/>
      <c r="S124" s="135">
        <f t="shared" ref="S124" si="150">SUM(S64,S77,S85,S100,S108,S117)</f>
        <v>0</v>
      </c>
      <c r="T124" s="138"/>
      <c r="U124" s="135">
        <f t="shared" ref="U124" si="151">SUM(U64,U77,U85,U100,U108,U117)</f>
        <v>0</v>
      </c>
      <c r="V124" s="138"/>
      <c r="W124" s="135">
        <f t="shared" ref="W124" si="152">SUM(W64,W77,W85,W100,W108,W117)</f>
        <v>0</v>
      </c>
      <c r="X124" s="138"/>
      <c r="Y124" s="135">
        <f t="shared" ref="Y124" si="153">SUM(Y64,Y77,Y85,Y100,Y108,Y117)</f>
        <v>0</v>
      </c>
      <c r="Z124" s="138"/>
      <c r="AA124" s="135">
        <f t="shared" ref="AA124" si="154">SUM(AA64,AA77,AA85,AA100,AA108,AA117)</f>
        <v>0</v>
      </c>
      <c r="AB124" s="138"/>
      <c r="AC124" s="135">
        <f>SUM(AC64,AC77,AC85,AC100,AC108,AC117)</f>
        <v>126</v>
      </c>
      <c r="AD124" s="138"/>
      <c r="AE124" s="135">
        <f>SUM(AE64,AE77,AE85,AE100,AE108,AE117)</f>
        <v>144</v>
      </c>
      <c r="AF124" s="138"/>
      <c r="AG124" s="135">
        <f t="shared" ref="AG124" si="155">SUM(AG64,AG77,AG85,AG100,AG108,AG117)</f>
        <v>72</v>
      </c>
    </row>
    <row r="125" spans="1:37" s="139" customFormat="1" ht="12" x14ac:dyDescent="0.25">
      <c r="A125" s="254"/>
      <c r="B125" s="254"/>
      <c r="C125" s="254"/>
      <c r="D125" s="254"/>
      <c r="E125" s="254"/>
      <c r="F125" s="254"/>
      <c r="G125" s="254"/>
      <c r="H125" s="254"/>
      <c r="I125" s="254"/>
      <c r="J125" s="255"/>
      <c r="K125" s="143"/>
      <c r="L125" s="283"/>
      <c r="M125" s="280" t="s">
        <v>95</v>
      </c>
      <c r="N125" s="280"/>
      <c r="O125" s="280"/>
      <c r="P125" s="280"/>
      <c r="Q125" s="280"/>
      <c r="R125" s="141"/>
      <c r="S125" s="135">
        <v>0</v>
      </c>
      <c r="T125" s="137"/>
      <c r="U125" s="135">
        <v>0</v>
      </c>
      <c r="V125" s="138"/>
      <c r="W125" s="135">
        <v>0</v>
      </c>
      <c r="X125" s="138"/>
      <c r="Y125" s="135">
        <v>0</v>
      </c>
      <c r="Z125" s="138"/>
      <c r="AA125" s="135">
        <v>0</v>
      </c>
      <c r="AB125" s="138"/>
      <c r="AC125" s="135">
        <v>0</v>
      </c>
      <c r="AD125" s="138"/>
      <c r="AE125" s="135">
        <v>0</v>
      </c>
      <c r="AF125" s="137"/>
      <c r="AG125" s="95">
        <v>144</v>
      </c>
    </row>
    <row r="126" spans="1:37" s="139" customFormat="1" ht="12" x14ac:dyDescent="0.25">
      <c r="A126" s="254" t="s">
        <v>260</v>
      </c>
      <c r="B126" s="254"/>
      <c r="C126" s="254"/>
      <c r="D126" s="254"/>
      <c r="E126" s="254"/>
      <c r="F126" s="254"/>
      <c r="G126" s="254"/>
      <c r="H126" s="254"/>
      <c r="I126" s="254"/>
      <c r="J126" s="255"/>
      <c r="K126" s="143"/>
      <c r="L126" s="283"/>
      <c r="M126" s="280" t="s">
        <v>174</v>
      </c>
      <c r="N126" s="280"/>
      <c r="O126" s="280"/>
      <c r="P126" s="280"/>
      <c r="Q126" s="280"/>
      <c r="R126" s="141"/>
      <c r="S126" s="135">
        <f>COUNTIF($C$14:$C$117,"эк")</f>
        <v>0</v>
      </c>
      <c r="T126" s="141"/>
      <c r="U126" s="135">
        <f>COUNTIF($D$14:$D$117,"эк")</f>
        <v>0</v>
      </c>
      <c r="V126" s="141"/>
      <c r="W126" s="135">
        <f>COUNTIF($E$14:$E$117,"эк")</f>
        <v>0</v>
      </c>
      <c r="X126" s="141"/>
      <c r="Y126" s="135">
        <f>COUNTIF($F$14:$F$117,"эк")</f>
        <v>2</v>
      </c>
      <c r="Z126" s="141"/>
      <c r="AA126" s="135">
        <f>COUNTIF($G$14:$G$117,"эк")</f>
        <v>0</v>
      </c>
      <c r="AB126" s="141"/>
      <c r="AC126" s="135">
        <f>COUNTIF($H$14:$H$117,"эк")</f>
        <v>1</v>
      </c>
      <c r="AD126" s="141"/>
      <c r="AE126" s="135">
        <f>COUNTIF($I$14:$I$117,"эк")</f>
        <v>1</v>
      </c>
      <c r="AF126" s="141"/>
      <c r="AG126" s="135">
        <v>1</v>
      </c>
    </row>
    <row r="127" spans="1:37" s="139" customFormat="1" ht="12" x14ac:dyDescent="0.25">
      <c r="A127" s="277"/>
      <c r="B127" s="277"/>
      <c r="C127" s="275" t="s">
        <v>86</v>
      </c>
      <c r="D127" s="275"/>
      <c r="E127" s="275"/>
      <c r="F127" s="275"/>
      <c r="G127" s="275"/>
      <c r="H127" s="278" t="s">
        <v>87</v>
      </c>
      <c r="I127" s="278"/>
      <c r="J127" s="279"/>
      <c r="K127" s="144"/>
      <c r="L127" s="283"/>
      <c r="M127" s="280" t="s">
        <v>88</v>
      </c>
      <c r="N127" s="280"/>
      <c r="O127" s="280"/>
      <c r="P127" s="280"/>
      <c r="Q127" s="280"/>
      <c r="R127" s="141"/>
      <c r="S127" s="135">
        <f>COUNTIF($C$14:$C$117,"э")</f>
        <v>0</v>
      </c>
      <c r="T127" s="137"/>
      <c r="U127" s="135">
        <f>COUNTIF($D$14:$D$117,"э")</f>
        <v>3</v>
      </c>
      <c r="V127" s="138"/>
      <c r="W127" s="135">
        <f>COUNTIF($E$14:$E$117,"э")</f>
        <v>3</v>
      </c>
      <c r="X127" s="138"/>
      <c r="Y127" s="135">
        <f>COUNTIF($F$14:$F$117,"э")</f>
        <v>3</v>
      </c>
      <c r="Z127" s="138"/>
      <c r="AA127" s="135">
        <f>COUNTIF($G$14:$G$117,"э")</f>
        <v>2</v>
      </c>
      <c r="AB127" s="138"/>
      <c r="AC127" s="135">
        <f>COUNTIF($H$14:$H$117,"э")</f>
        <v>2</v>
      </c>
      <c r="AD127" s="138"/>
      <c r="AE127" s="135">
        <f>COUNTIF($I$14:$I$117,"э")</f>
        <v>1</v>
      </c>
      <c r="AF127" s="137"/>
      <c r="AG127" s="135">
        <v>1</v>
      </c>
    </row>
    <row r="128" spans="1:37" s="139" customFormat="1" ht="12" x14ac:dyDescent="0.25">
      <c r="A128" s="276" t="s">
        <v>254</v>
      </c>
      <c r="B128" s="276"/>
      <c r="C128" s="273">
        <v>44333</v>
      </c>
      <c r="D128" s="273"/>
      <c r="E128" s="273"/>
      <c r="F128" s="273"/>
      <c r="G128" s="273"/>
      <c r="H128" s="273">
        <v>44359</v>
      </c>
      <c r="I128" s="273"/>
      <c r="J128" s="274"/>
      <c r="K128" s="144"/>
      <c r="L128" s="283"/>
      <c r="M128" s="280" t="s">
        <v>97</v>
      </c>
      <c r="N128" s="280"/>
      <c r="O128" s="280"/>
      <c r="P128" s="280"/>
      <c r="Q128" s="280"/>
      <c r="R128" s="141"/>
      <c r="S128" s="135">
        <f>COUNTIF($C$14:$C$117,"дз")</f>
        <v>2</v>
      </c>
      <c r="T128" s="137"/>
      <c r="U128" s="135">
        <f>COUNTIF($D$14:$D$117,"дз")</f>
        <v>10</v>
      </c>
      <c r="V128" s="138"/>
      <c r="W128" s="135">
        <f>COUNTIF($E$14:$E$117,"дз")</f>
        <v>4</v>
      </c>
      <c r="X128" s="138"/>
      <c r="Y128" s="135">
        <f>COUNTIF($F$14:$F$117,"дз")</f>
        <v>5</v>
      </c>
      <c r="Z128" s="138"/>
      <c r="AA128" s="135">
        <f>COUNTIF($G$14:$G$117,"дз")</f>
        <v>2</v>
      </c>
      <c r="AB128" s="138"/>
      <c r="AC128" s="135">
        <f>COUNTIF($H$14:$H$117,"дз")</f>
        <v>6</v>
      </c>
      <c r="AD128" s="138"/>
      <c r="AE128" s="135">
        <f>COUNTIF($I$14:$I$117,"дз")</f>
        <v>4</v>
      </c>
      <c r="AF128" s="137"/>
      <c r="AG128" s="135">
        <f>COUNTIF($J$14:$J$117,"дз")</f>
        <v>7</v>
      </c>
    </row>
    <row r="129" spans="1:33" s="139" customFormat="1" ht="12" x14ac:dyDescent="0.25">
      <c r="A129" s="276" t="s">
        <v>255</v>
      </c>
      <c r="B129" s="276"/>
      <c r="C129" s="273">
        <v>44361</v>
      </c>
      <c r="D129" s="273"/>
      <c r="E129" s="273"/>
      <c r="F129" s="273"/>
      <c r="G129" s="273"/>
      <c r="H129" s="273">
        <v>44373</v>
      </c>
      <c r="I129" s="273"/>
      <c r="J129" s="274"/>
      <c r="K129" s="144"/>
      <c r="L129" s="283"/>
      <c r="M129" s="280" t="s">
        <v>89</v>
      </c>
      <c r="N129" s="280"/>
      <c r="O129" s="280"/>
      <c r="P129" s="280"/>
      <c r="Q129" s="280"/>
      <c r="R129" s="141"/>
      <c r="S129" s="135">
        <f>COUNTIF($C$14:$C$117,"з")</f>
        <v>0</v>
      </c>
      <c r="T129" s="137"/>
      <c r="U129" s="135">
        <f>COUNTIF($D$14:$D$117,"з")</f>
        <v>0</v>
      </c>
      <c r="V129" s="138"/>
      <c r="W129" s="135">
        <f>COUNTIF($E$14:$E$117,"з")</f>
        <v>1</v>
      </c>
      <c r="X129" s="138"/>
      <c r="Y129" s="135">
        <f>COUNTIF($F$14:$F$117,"з")</f>
        <v>1</v>
      </c>
      <c r="Z129" s="138"/>
      <c r="AA129" s="135">
        <f>COUNTIF($G$14:$G$117,"з")</f>
        <v>1</v>
      </c>
      <c r="AB129" s="138"/>
      <c r="AC129" s="135">
        <f>COUNTIF($H$14:$H$117,"з")</f>
        <v>1</v>
      </c>
      <c r="AD129" s="138"/>
      <c r="AE129" s="135">
        <f>COUNTIF($I$14:$I$117,"з")</f>
        <v>1</v>
      </c>
      <c r="AF129" s="137"/>
      <c r="AG129" s="135">
        <f>COUNTIF($J$14:$J$117,"з")</f>
        <v>0</v>
      </c>
    </row>
    <row r="130" spans="1:33" s="55" customFormat="1" ht="21.75" customHeight="1" x14ac:dyDescent="0.25">
      <c r="A130" s="56"/>
      <c r="B130" s="56"/>
      <c r="C130" s="53"/>
      <c r="D130" s="53"/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50"/>
      <c r="P130" s="50"/>
      <c r="Q130" s="50"/>
      <c r="R130" s="50"/>
      <c r="S130" s="50"/>
      <c r="T130" s="50"/>
      <c r="U130" s="50"/>
      <c r="V130" s="57"/>
      <c r="W130" s="50"/>
      <c r="X130" s="57"/>
      <c r="Y130" s="50"/>
      <c r="Z130" s="57"/>
      <c r="AA130" s="50"/>
      <c r="AB130" s="57"/>
      <c r="AC130" s="50"/>
      <c r="AD130" s="57"/>
      <c r="AE130" s="50"/>
      <c r="AF130" s="50"/>
      <c r="AG130" s="50"/>
    </row>
    <row r="131" spans="1:33" s="55" customFormat="1" ht="12" customHeight="1" x14ac:dyDescent="0.25">
      <c r="A131" s="73"/>
      <c r="B131" s="86" t="s">
        <v>252</v>
      </c>
      <c r="D131" s="84"/>
      <c r="E131" s="84"/>
      <c r="F131" s="75"/>
      <c r="G131" s="75"/>
      <c r="H131" s="75"/>
      <c r="I131" s="75"/>
      <c r="J131" s="75"/>
      <c r="K131" s="75"/>
      <c r="L131" s="75"/>
      <c r="M131" s="75"/>
      <c r="N131" s="75"/>
      <c r="O131" s="50"/>
      <c r="P131" s="50"/>
      <c r="Q131" s="50"/>
      <c r="R131" s="71">
        <f>36-SUM(R14:R116)</f>
        <v>0</v>
      </c>
      <c r="S131" s="72"/>
      <c r="T131" s="71">
        <f>36-SUM(T14:T116)</f>
        <v>0</v>
      </c>
      <c r="U131" s="72"/>
      <c r="V131" s="71">
        <f>36-SUM(V14:V116)</f>
        <v>0</v>
      </c>
      <c r="W131" s="72"/>
      <c r="X131" s="71">
        <f>36-SUM(X14:X116)</f>
        <v>0</v>
      </c>
      <c r="Y131" s="72"/>
      <c r="Z131" s="71">
        <f>36-SUM(Z14:Z116)</f>
        <v>0</v>
      </c>
      <c r="AA131" s="72"/>
      <c r="AB131" s="71">
        <f>36-SUM(AB14:AB116)</f>
        <v>0</v>
      </c>
      <c r="AC131" s="72"/>
      <c r="AD131" s="71">
        <f>36-SUM(AD14:AD116)</f>
        <v>0</v>
      </c>
      <c r="AE131" s="72"/>
      <c r="AF131" s="71">
        <f>36-SUM(AF14:AF116)</f>
        <v>-4</v>
      </c>
      <c r="AG131" s="72"/>
    </row>
    <row r="132" spans="1:33" s="58" customFormat="1" ht="14.25" x14ac:dyDescent="0.15">
      <c r="A132" s="73"/>
      <c r="B132" s="87">
        <f>(P118+Q118+144)/(N118+144)</f>
        <v>0.51864035087719296</v>
      </c>
      <c r="C132" s="85"/>
      <c r="D132" s="50"/>
      <c r="E132" s="50"/>
      <c r="F132" s="50"/>
      <c r="G132" s="50"/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7"/>
      <c r="W132" s="50"/>
      <c r="X132" s="57"/>
      <c r="Y132" s="50"/>
      <c r="Z132" s="57"/>
      <c r="AA132" s="50"/>
      <c r="AB132" s="57"/>
      <c r="AC132" s="50"/>
      <c r="AD132" s="57"/>
      <c r="AE132" s="50"/>
      <c r="AF132" s="50"/>
      <c r="AG132" s="50"/>
    </row>
    <row r="133" spans="1:33" s="158" customFormat="1" x14ac:dyDescent="0.25">
      <c r="A133" s="157"/>
      <c r="K133" s="50"/>
      <c r="R133" s="50"/>
      <c r="T133" s="50"/>
      <c r="V133" s="57"/>
      <c r="X133" s="57"/>
      <c r="Z133" s="57"/>
      <c r="AB133" s="57"/>
      <c r="AD133" s="57"/>
      <c r="AF133" s="50"/>
    </row>
  </sheetData>
  <mergeCells count="52">
    <mergeCell ref="A6:A12"/>
    <mergeCell ref="AE7:AG7"/>
    <mergeCell ref="O8:Q8"/>
    <mergeCell ref="N7:Q7"/>
    <mergeCell ref="S7:U7"/>
    <mergeCell ref="W7:Y7"/>
    <mergeCell ref="AA7:AC7"/>
    <mergeCell ref="N8:N12"/>
    <mergeCell ref="O9:O12"/>
    <mergeCell ref="M7:M12"/>
    <mergeCell ref="C11:J11"/>
    <mergeCell ref="C6:J10"/>
    <mergeCell ref="M124:Q124"/>
    <mergeCell ref="M125:Q125"/>
    <mergeCell ref="M122:Q122"/>
    <mergeCell ref="M123:Q123"/>
    <mergeCell ref="L122:L129"/>
    <mergeCell ref="M129:Q129"/>
    <mergeCell ref="M127:Q127"/>
    <mergeCell ref="M126:Q126"/>
    <mergeCell ref="M128:Q128"/>
    <mergeCell ref="H129:J129"/>
    <mergeCell ref="C127:G127"/>
    <mergeCell ref="H128:J128"/>
    <mergeCell ref="A129:B129"/>
    <mergeCell ref="A127:B127"/>
    <mergeCell ref="C129:G129"/>
    <mergeCell ref="H127:J127"/>
    <mergeCell ref="A128:B128"/>
    <mergeCell ref="C128:G128"/>
    <mergeCell ref="C118:D118"/>
    <mergeCell ref="E118:F118"/>
    <mergeCell ref="B1:AG1"/>
    <mergeCell ref="B2:AG2"/>
    <mergeCell ref="B3:AG3"/>
    <mergeCell ref="B4:AG4"/>
    <mergeCell ref="B5:AG5"/>
    <mergeCell ref="G118:H118"/>
    <mergeCell ref="I118:J118"/>
    <mergeCell ref="L6:Q6"/>
    <mergeCell ref="S6:AG6"/>
    <mergeCell ref="B6:B12"/>
    <mergeCell ref="A118:B118"/>
    <mergeCell ref="L7:L12"/>
    <mergeCell ref="P9:P12"/>
    <mergeCell ref="Q9:Q12"/>
    <mergeCell ref="A126:J126"/>
    <mergeCell ref="A122:J122"/>
    <mergeCell ref="A119:B119"/>
    <mergeCell ref="A124:J124"/>
    <mergeCell ref="A123:J123"/>
    <mergeCell ref="A125:J125"/>
  </mergeCells>
  <conditionalFormatting sqref="A46:AG46 A43:D44 F43:AG43 A45:G45 A48:AG48 I47:AG47 A47:G47 A52:D52 G52:AG52 A49:G49 I49:AG49 I45:AG45 E44:AG44 A50:AG51 A55:AG129 A6:AG42">
    <cfRule type="cellIs" dxfId="1" priority="2" operator="equal">
      <formula>0</formula>
    </cfRule>
  </conditionalFormatting>
  <conditionalFormatting sqref="A53:AG54">
    <cfRule type="cellIs" dxfId="0" priority="1" operator="equal">
      <formula>0</formula>
    </cfRule>
  </conditionalFormatting>
  <printOptions horizontalCentered="1" gridLines="1"/>
  <pageMargins left="0.39370078740157483" right="0.39370078740157483" top="0.78740157480314965" bottom="0.39370078740157483" header="0" footer="0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16"/>
  <sheetViews>
    <sheetView tabSelected="1" zoomScale="160" zoomScaleNormal="160" workbookViewId="0"/>
  </sheetViews>
  <sheetFormatPr defaultRowHeight="15" x14ac:dyDescent="0.25"/>
  <cols>
    <col min="1" max="1" width="3.85546875" customWidth="1"/>
    <col min="2" max="106" width="1.85546875" customWidth="1"/>
    <col min="107" max="108" width="3" customWidth="1"/>
    <col min="109" max="109" width="4.85546875" customWidth="1"/>
    <col min="110" max="112" width="4.42578125" customWidth="1"/>
    <col min="113" max="114" width="2.5703125" customWidth="1"/>
    <col min="115" max="115" width="5.5703125" customWidth="1"/>
  </cols>
  <sheetData>
    <row r="1" spans="1:115" ht="22.5" customHeight="1" x14ac:dyDescent="0.25">
      <c r="A1" s="145" t="s">
        <v>269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5"/>
      <c r="AQ1" s="145"/>
      <c r="AR1" s="145"/>
      <c r="AS1" s="145"/>
      <c r="AT1" s="145"/>
      <c r="AU1" s="145"/>
      <c r="AV1" s="145"/>
      <c r="AW1" s="145"/>
      <c r="AX1" s="145"/>
      <c r="AY1" s="145"/>
      <c r="AZ1" s="145"/>
      <c r="BA1" s="145"/>
      <c r="BB1" s="145"/>
      <c r="BC1" s="145"/>
      <c r="BD1" s="145"/>
      <c r="BE1" s="145"/>
      <c r="BF1" s="145"/>
      <c r="BG1" s="145"/>
      <c r="BH1" s="145"/>
      <c r="BI1" s="145"/>
      <c r="BJ1" s="145"/>
      <c r="BK1" s="145"/>
      <c r="BL1" s="145"/>
      <c r="BM1" s="145"/>
      <c r="BN1" s="145"/>
      <c r="BO1" s="145"/>
      <c r="BP1" s="145"/>
      <c r="BQ1" s="145"/>
      <c r="BR1" s="145"/>
      <c r="BS1" s="145"/>
      <c r="BT1" s="145"/>
      <c r="BU1" s="145"/>
      <c r="BV1" s="145"/>
      <c r="BW1" s="145"/>
      <c r="BX1" s="145"/>
      <c r="BY1" s="145"/>
      <c r="BZ1" s="145"/>
      <c r="CA1" s="145"/>
      <c r="CB1" s="145"/>
      <c r="CC1" s="145"/>
      <c r="CD1" s="145"/>
      <c r="CE1" s="145"/>
      <c r="CF1" s="145"/>
      <c r="CG1" s="145"/>
      <c r="CH1" s="145"/>
      <c r="CI1" s="145"/>
      <c r="CJ1" s="145"/>
      <c r="CK1" s="145"/>
      <c r="CL1" s="145"/>
      <c r="CM1" s="145"/>
      <c r="CN1" s="145"/>
      <c r="CO1" s="145"/>
      <c r="CP1" s="145"/>
      <c r="CQ1" s="145"/>
      <c r="CR1" s="145"/>
      <c r="CS1" s="145"/>
      <c r="CT1" s="145"/>
      <c r="CU1" s="145"/>
      <c r="CV1" s="145"/>
      <c r="CW1" s="145"/>
      <c r="CX1" s="145"/>
      <c r="CY1" s="145"/>
      <c r="CZ1" s="145"/>
      <c r="DA1" s="145"/>
      <c r="DB1" s="146"/>
      <c r="DC1" s="292" t="s">
        <v>1</v>
      </c>
      <c r="DD1" s="285" t="s">
        <v>2</v>
      </c>
      <c r="DE1" s="285" t="s">
        <v>83</v>
      </c>
      <c r="DF1" s="285" t="s">
        <v>104</v>
      </c>
      <c r="DG1" s="285" t="s">
        <v>105</v>
      </c>
      <c r="DH1" s="285" t="s">
        <v>106</v>
      </c>
      <c r="DI1" s="285" t="s">
        <v>107</v>
      </c>
      <c r="DJ1" s="285" t="s">
        <v>0</v>
      </c>
      <c r="DK1" s="287" t="s">
        <v>108</v>
      </c>
    </row>
    <row r="2" spans="1:115" ht="15.75" customHeight="1" thickBot="1" x14ac:dyDescent="0.3">
      <c r="A2" s="45" t="s">
        <v>114</v>
      </c>
      <c r="B2" s="46">
        <v>0</v>
      </c>
      <c r="C2" s="289">
        <v>1</v>
      </c>
      <c r="D2" s="290"/>
      <c r="E2" s="289">
        <v>2</v>
      </c>
      <c r="F2" s="290"/>
      <c r="G2" s="289">
        <v>3</v>
      </c>
      <c r="H2" s="290"/>
      <c r="I2" s="289">
        <v>4</v>
      </c>
      <c r="J2" s="290"/>
      <c r="K2" s="289">
        <v>5</v>
      </c>
      <c r="L2" s="290"/>
      <c r="M2" s="289">
        <v>6</v>
      </c>
      <c r="N2" s="290"/>
      <c r="O2" s="289">
        <v>7</v>
      </c>
      <c r="P2" s="290"/>
      <c r="Q2" s="289">
        <v>8</v>
      </c>
      <c r="R2" s="290"/>
      <c r="S2" s="289">
        <v>9</v>
      </c>
      <c r="T2" s="290"/>
      <c r="U2" s="289">
        <v>10</v>
      </c>
      <c r="V2" s="290"/>
      <c r="W2" s="289">
        <v>11</v>
      </c>
      <c r="X2" s="290"/>
      <c r="Y2" s="289">
        <v>12</v>
      </c>
      <c r="Z2" s="290"/>
      <c r="AA2" s="289">
        <v>13</v>
      </c>
      <c r="AB2" s="290"/>
      <c r="AC2" s="289">
        <v>14</v>
      </c>
      <c r="AD2" s="290"/>
      <c r="AE2" s="289">
        <v>15</v>
      </c>
      <c r="AF2" s="290"/>
      <c r="AG2" s="289">
        <v>16</v>
      </c>
      <c r="AH2" s="290"/>
      <c r="AI2" s="289">
        <v>17</v>
      </c>
      <c r="AJ2" s="290"/>
      <c r="AK2" s="289">
        <v>18</v>
      </c>
      <c r="AL2" s="290"/>
      <c r="AM2" s="289">
        <v>19</v>
      </c>
      <c r="AN2" s="290"/>
      <c r="AO2" s="289">
        <v>20</v>
      </c>
      <c r="AP2" s="290"/>
      <c r="AQ2" s="289">
        <v>21</v>
      </c>
      <c r="AR2" s="290"/>
      <c r="AS2" s="289">
        <v>22</v>
      </c>
      <c r="AT2" s="290"/>
      <c r="AU2" s="289">
        <v>23</v>
      </c>
      <c r="AV2" s="290"/>
      <c r="AW2" s="289">
        <v>24</v>
      </c>
      <c r="AX2" s="290"/>
      <c r="AY2" s="289">
        <v>25</v>
      </c>
      <c r="AZ2" s="290"/>
      <c r="BA2" s="289">
        <v>26</v>
      </c>
      <c r="BB2" s="290"/>
      <c r="BC2" s="289">
        <v>27</v>
      </c>
      <c r="BD2" s="290"/>
      <c r="BE2" s="289">
        <v>28</v>
      </c>
      <c r="BF2" s="290"/>
      <c r="BG2" s="289">
        <v>29</v>
      </c>
      <c r="BH2" s="290"/>
      <c r="BI2" s="289">
        <v>30</v>
      </c>
      <c r="BJ2" s="290"/>
      <c r="BK2" s="289">
        <v>31</v>
      </c>
      <c r="BL2" s="290"/>
      <c r="BM2" s="289">
        <v>32</v>
      </c>
      <c r="BN2" s="290"/>
      <c r="BO2" s="289">
        <v>33</v>
      </c>
      <c r="BP2" s="290"/>
      <c r="BQ2" s="289">
        <v>34</v>
      </c>
      <c r="BR2" s="290"/>
      <c r="BS2" s="289">
        <v>35</v>
      </c>
      <c r="BT2" s="290"/>
      <c r="BU2" s="289">
        <v>36</v>
      </c>
      <c r="BV2" s="290"/>
      <c r="BW2" s="289">
        <v>37</v>
      </c>
      <c r="BX2" s="290"/>
      <c r="BY2" s="289">
        <v>38</v>
      </c>
      <c r="BZ2" s="290"/>
      <c r="CA2" s="289">
        <v>39</v>
      </c>
      <c r="CB2" s="290"/>
      <c r="CC2" s="289">
        <v>40</v>
      </c>
      <c r="CD2" s="290"/>
      <c r="CE2" s="289">
        <v>41</v>
      </c>
      <c r="CF2" s="290"/>
      <c r="CG2" s="289">
        <v>42</v>
      </c>
      <c r="CH2" s="290"/>
      <c r="CI2" s="289">
        <v>43</v>
      </c>
      <c r="CJ2" s="290"/>
      <c r="CK2" s="289">
        <v>44</v>
      </c>
      <c r="CL2" s="290"/>
      <c r="CM2" s="289">
        <v>45</v>
      </c>
      <c r="CN2" s="290"/>
      <c r="CO2" s="289">
        <v>46</v>
      </c>
      <c r="CP2" s="290"/>
      <c r="CQ2" s="289">
        <v>47</v>
      </c>
      <c r="CR2" s="290"/>
      <c r="CS2" s="289">
        <v>48</v>
      </c>
      <c r="CT2" s="290"/>
      <c r="CU2" s="289">
        <v>49</v>
      </c>
      <c r="CV2" s="290"/>
      <c r="CW2" s="289">
        <v>50</v>
      </c>
      <c r="CX2" s="290"/>
      <c r="CY2" s="289">
        <v>51</v>
      </c>
      <c r="CZ2" s="290"/>
      <c r="DA2" s="289">
        <v>52</v>
      </c>
      <c r="DB2" s="291"/>
      <c r="DC2" s="293"/>
      <c r="DD2" s="286"/>
      <c r="DE2" s="286"/>
      <c r="DF2" s="286"/>
      <c r="DG2" s="286"/>
      <c r="DH2" s="286"/>
      <c r="DI2" s="286"/>
      <c r="DJ2" s="286"/>
      <c r="DK2" s="288"/>
    </row>
    <row r="3" spans="1:115" ht="15.75" customHeight="1" x14ac:dyDescent="0.25">
      <c r="A3" s="10" t="s">
        <v>111</v>
      </c>
      <c r="B3" s="2"/>
      <c r="C3" s="2">
        <v>0</v>
      </c>
      <c r="D3" s="3">
        <v>0</v>
      </c>
      <c r="E3" s="2">
        <v>0</v>
      </c>
      <c r="F3" s="3">
        <v>0</v>
      </c>
      <c r="G3" s="2">
        <v>0</v>
      </c>
      <c r="H3" s="3">
        <v>0</v>
      </c>
      <c r="I3" s="2">
        <v>0</v>
      </c>
      <c r="J3" s="3">
        <v>0</v>
      </c>
      <c r="K3" s="2">
        <v>0</v>
      </c>
      <c r="L3" s="3">
        <v>0</v>
      </c>
      <c r="M3" s="2">
        <v>0</v>
      </c>
      <c r="N3" s="3">
        <v>0</v>
      </c>
      <c r="O3" s="2">
        <v>0</v>
      </c>
      <c r="P3" s="3">
        <v>0</v>
      </c>
      <c r="Q3" s="2">
        <v>0</v>
      </c>
      <c r="R3" s="3">
        <v>1</v>
      </c>
      <c r="S3" s="2">
        <v>0</v>
      </c>
      <c r="T3" s="3">
        <v>0</v>
      </c>
      <c r="U3" s="2">
        <v>0</v>
      </c>
      <c r="V3" s="3">
        <v>0</v>
      </c>
      <c r="W3" s="2">
        <v>0</v>
      </c>
      <c r="X3" s="3">
        <v>0</v>
      </c>
      <c r="Y3" s="2">
        <v>0</v>
      </c>
      <c r="Z3" s="3">
        <v>0</v>
      </c>
      <c r="AA3" s="2">
        <v>0</v>
      </c>
      <c r="AB3" s="3">
        <v>0</v>
      </c>
      <c r="AC3" s="2">
        <v>0</v>
      </c>
      <c r="AD3" s="3">
        <v>0</v>
      </c>
      <c r="AE3" s="2">
        <v>0</v>
      </c>
      <c r="AF3" s="3">
        <v>0</v>
      </c>
      <c r="AG3" s="2">
        <v>0</v>
      </c>
      <c r="AH3" s="3">
        <v>0</v>
      </c>
      <c r="AI3" s="2">
        <v>0</v>
      </c>
      <c r="AJ3" s="246">
        <v>0</v>
      </c>
      <c r="AK3" s="8" t="s">
        <v>103</v>
      </c>
      <c r="AL3" s="9" t="s">
        <v>103</v>
      </c>
      <c r="AM3" s="8" t="s">
        <v>103</v>
      </c>
      <c r="AN3" s="9" t="s">
        <v>103</v>
      </c>
      <c r="AO3" s="2">
        <v>0</v>
      </c>
      <c r="AP3" s="3">
        <v>0</v>
      </c>
      <c r="AQ3" s="2">
        <v>0</v>
      </c>
      <c r="AR3" s="3">
        <v>0</v>
      </c>
      <c r="AS3" s="2">
        <v>0</v>
      </c>
      <c r="AT3" s="3">
        <v>0</v>
      </c>
      <c r="AU3" s="2">
        <v>0</v>
      </c>
      <c r="AV3" s="3">
        <v>0</v>
      </c>
      <c r="AW3" s="2">
        <v>0</v>
      </c>
      <c r="AX3" s="3">
        <v>0</v>
      </c>
      <c r="AY3" s="2">
        <v>0</v>
      </c>
      <c r="AZ3" s="3">
        <v>0</v>
      </c>
      <c r="BA3" s="2">
        <v>0</v>
      </c>
      <c r="BB3" s="3">
        <v>0</v>
      </c>
      <c r="BC3" s="2">
        <v>0</v>
      </c>
      <c r="BD3" s="3">
        <v>0</v>
      </c>
      <c r="BE3" s="2">
        <v>0</v>
      </c>
      <c r="BF3" s="3">
        <v>0</v>
      </c>
      <c r="BG3" s="2">
        <v>0</v>
      </c>
      <c r="BH3" s="3">
        <v>0</v>
      </c>
      <c r="BI3" s="2">
        <v>0</v>
      </c>
      <c r="BJ3" s="3">
        <v>0</v>
      </c>
      <c r="BK3" s="2">
        <v>0</v>
      </c>
      <c r="BL3" s="3">
        <v>0</v>
      </c>
      <c r="BM3" s="2">
        <v>0</v>
      </c>
      <c r="BN3" s="3">
        <v>0</v>
      </c>
      <c r="BO3" s="2">
        <v>0</v>
      </c>
      <c r="BP3" s="3">
        <v>0</v>
      </c>
      <c r="BQ3" s="2">
        <v>0</v>
      </c>
      <c r="BR3" s="3">
        <v>0</v>
      </c>
      <c r="BS3" s="2">
        <v>0</v>
      </c>
      <c r="BT3" s="3">
        <v>0</v>
      </c>
      <c r="BU3" s="2">
        <v>0</v>
      </c>
      <c r="BV3" s="3">
        <v>0</v>
      </c>
      <c r="BW3" s="2">
        <v>0</v>
      </c>
      <c r="BX3" s="3">
        <v>0</v>
      </c>
      <c r="BY3" s="2">
        <v>0</v>
      </c>
      <c r="BZ3" s="3">
        <v>0</v>
      </c>
      <c r="CA3" s="2">
        <v>0</v>
      </c>
      <c r="CB3" s="3">
        <v>0</v>
      </c>
      <c r="CC3" s="2">
        <v>0</v>
      </c>
      <c r="CD3" s="3">
        <v>0</v>
      </c>
      <c r="CE3" s="2">
        <v>0</v>
      </c>
      <c r="CF3" s="246">
        <v>0</v>
      </c>
      <c r="CG3" s="37" t="s">
        <v>39</v>
      </c>
      <c r="CH3" s="38" t="s">
        <v>39</v>
      </c>
      <c r="CI3" s="37" t="s">
        <v>39</v>
      </c>
      <c r="CJ3" s="38" t="s">
        <v>39</v>
      </c>
      <c r="CK3" s="8" t="s">
        <v>103</v>
      </c>
      <c r="CL3" s="9" t="s">
        <v>103</v>
      </c>
      <c r="CM3" s="8" t="s">
        <v>103</v>
      </c>
      <c r="CN3" s="9" t="s">
        <v>103</v>
      </c>
      <c r="CO3" s="8" t="s">
        <v>103</v>
      </c>
      <c r="CP3" s="9" t="s">
        <v>103</v>
      </c>
      <c r="CQ3" s="8" t="s">
        <v>103</v>
      </c>
      <c r="CR3" s="9" t="s">
        <v>103</v>
      </c>
      <c r="CS3" s="8" t="s">
        <v>103</v>
      </c>
      <c r="CT3" s="9" t="s">
        <v>103</v>
      </c>
      <c r="CU3" s="8" t="s">
        <v>103</v>
      </c>
      <c r="CV3" s="9" t="s">
        <v>103</v>
      </c>
      <c r="CW3" s="8" t="s">
        <v>103</v>
      </c>
      <c r="CX3" s="9" t="s">
        <v>103</v>
      </c>
      <c r="CY3" s="8" t="s">
        <v>103</v>
      </c>
      <c r="CZ3" s="9" t="s">
        <v>103</v>
      </c>
      <c r="DA3" s="8" t="s">
        <v>103</v>
      </c>
      <c r="DB3" s="9" t="s">
        <v>103</v>
      </c>
      <c r="DC3" s="12">
        <f>COUNT(B3:AJ3)/2</f>
        <v>17</v>
      </c>
      <c r="DD3" s="13">
        <f>COUNT(AM3:DA3)/2</f>
        <v>22</v>
      </c>
      <c r="DE3" s="13">
        <f t="shared" ref="DE3" si="0">SUM(DC3:DD3)</f>
        <v>39</v>
      </c>
      <c r="DF3" s="14">
        <f>COUNTIF(B3:DA3,"=э")/2</f>
        <v>2</v>
      </c>
      <c r="DG3" s="14">
        <f>COUNTIF(B3:DA3,"=п")/2</f>
        <v>0</v>
      </c>
      <c r="DH3" s="14">
        <f>COUNTIF(C3:DB3,"=к")/2</f>
        <v>11</v>
      </c>
      <c r="DI3" s="15">
        <f>COUNTIF(B3:DA3,"=д")/2</f>
        <v>0</v>
      </c>
      <c r="DJ3" s="15">
        <f>COUNTIF(B3:DA3,"=и")/2</f>
        <v>0</v>
      </c>
      <c r="DK3" s="16">
        <f t="shared" ref="DK3" si="1">SUM(DE3:DJ3)</f>
        <v>52</v>
      </c>
    </row>
    <row r="4" spans="1:115" ht="16.5" customHeight="1" x14ac:dyDescent="0.25">
      <c r="A4" s="10" t="s">
        <v>112</v>
      </c>
      <c r="B4" s="6"/>
      <c r="C4" s="2">
        <v>0</v>
      </c>
      <c r="D4" s="3">
        <v>0</v>
      </c>
      <c r="E4" s="2">
        <v>0</v>
      </c>
      <c r="F4" s="3">
        <v>0</v>
      </c>
      <c r="G4" s="2">
        <v>0</v>
      </c>
      <c r="H4" s="3">
        <v>0</v>
      </c>
      <c r="I4" s="2">
        <v>0</v>
      </c>
      <c r="J4" s="3">
        <v>0</v>
      </c>
      <c r="K4" s="2">
        <v>0</v>
      </c>
      <c r="L4" s="3">
        <v>0</v>
      </c>
      <c r="M4" s="2">
        <v>0</v>
      </c>
      <c r="N4" s="3">
        <v>0</v>
      </c>
      <c r="O4" s="2">
        <v>0</v>
      </c>
      <c r="P4" s="3">
        <v>0</v>
      </c>
      <c r="Q4" s="2">
        <v>0</v>
      </c>
      <c r="R4" s="3">
        <v>0</v>
      </c>
      <c r="S4" s="2">
        <v>0</v>
      </c>
      <c r="T4" s="3">
        <v>0</v>
      </c>
      <c r="U4" s="2">
        <v>0</v>
      </c>
      <c r="V4" s="3">
        <v>0</v>
      </c>
      <c r="W4" s="2">
        <v>0</v>
      </c>
      <c r="X4" s="3">
        <v>0</v>
      </c>
      <c r="Y4" s="2">
        <v>0</v>
      </c>
      <c r="Z4" s="3">
        <v>0</v>
      </c>
      <c r="AA4" s="2">
        <v>0</v>
      </c>
      <c r="AB4" s="3">
        <v>0</v>
      </c>
      <c r="AC4" s="2">
        <v>0</v>
      </c>
      <c r="AD4" s="247">
        <v>0</v>
      </c>
      <c r="AE4" s="3">
        <v>0</v>
      </c>
      <c r="AF4" s="3">
        <v>0</v>
      </c>
      <c r="AG4" s="2">
        <v>0</v>
      </c>
      <c r="AH4" s="3">
        <v>0</v>
      </c>
      <c r="AI4" s="37" t="s">
        <v>39</v>
      </c>
      <c r="AJ4" s="38" t="s">
        <v>39</v>
      </c>
      <c r="AK4" s="8" t="s">
        <v>103</v>
      </c>
      <c r="AL4" s="9" t="s">
        <v>103</v>
      </c>
      <c r="AM4" s="8" t="s">
        <v>103</v>
      </c>
      <c r="AN4" s="9" t="s">
        <v>103</v>
      </c>
      <c r="AO4" s="67">
        <v>1</v>
      </c>
      <c r="AP4" s="66">
        <v>6</v>
      </c>
      <c r="AQ4" s="67">
        <v>1</v>
      </c>
      <c r="AR4" s="67">
        <v>1</v>
      </c>
      <c r="AS4" s="66">
        <v>6</v>
      </c>
      <c r="AT4" s="66">
        <v>0</v>
      </c>
      <c r="AU4" s="67">
        <v>1</v>
      </c>
      <c r="AV4" s="67">
        <v>1</v>
      </c>
      <c r="AW4" s="66">
        <v>6</v>
      </c>
      <c r="AX4" s="66">
        <v>1</v>
      </c>
      <c r="AY4" s="67">
        <v>1</v>
      </c>
      <c r="AZ4" s="66">
        <v>6</v>
      </c>
      <c r="BA4" s="67">
        <v>1</v>
      </c>
      <c r="BB4" s="66">
        <v>6</v>
      </c>
      <c r="BC4" s="67">
        <v>1</v>
      </c>
      <c r="BD4" s="66">
        <v>6</v>
      </c>
      <c r="BE4" s="67">
        <v>1</v>
      </c>
      <c r="BF4" s="66">
        <v>6</v>
      </c>
      <c r="BG4" s="67">
        <v>1</v>
      </c>
      <c r="BH4" s="66">
        <v>6</v>
      </c>
      <c r="BI4" s="67">
        <v>1</v>
      </c>
      <c r="BJ4" s="66">
        <v>6</v>
      </c>
      <c r="BK4" s="67">
        <v>1</v>
      </c>
      <c r="BL4" s="66">
        <v>6</v>
      </c>
      <c r="BM4" s="67">
        <v>1</v>
      </c>
      <c r="BN4" s="66">
        <v>6</v>
      </c>
      <c r="BO4" s="67">
        <v>1</v>
      </c>
      <c r="BP4" s="66">
        <v>6</v>
      </c>
      <c r="BQ4" s="67">
        <v>1</v>
      </c>
      <c r="BR4" s="66">
        <v>6</v>
      </c>
      <c r="BS4" s="67">
        <v>1</v>
      </c>
      <c r="BT4" s="66">
        <v>6</v>
      </c>
      <c r="BU4" s="67">
        <v>1</v>
      </c>
      <c r="BV4" s="66">
        <v>6</v>
      </c>
      <c r="BW4" s="67">
        <v>1</v>
      </c>
      <c r="BX4" s="253">
        <v>6</v>
      </c>
      <c r="BY4" s="66">
        <v>1</v>
      </c>
      <c r="BZ4" s="66">
        <v>6</v>
      </c>
      <c r="CA4" s="37" t="s">
        <v>39</v>
      </c>
      <c r="CB4" s="248" t="s">
        <v>39</v>
      </c>
      <c r="CC4" s="42" t="s">
        <v>3</v>
      </c>
      <c r="CD4" s="74" t="s">
        <v>3</v>
      </c>
      <c r="CE4" s="43" t="s">
        <v>3</v>
      </c>
      <c r="CF4" s="43" t="s">
        <v>3</v>
      </c>
      <c r="CG4" s="42" t="s">
        <v>3</v>
      </c>
      <c r="CH4" s="43" t="s">
        <v>3</v>
      </c>
      <c r="CI4" s="42" t="s">
        <v>3</v>
      </c>
      <c r="CJ4" s="43" t="s">
        <v>3</v>
      </c>
      <c r="CK4" s="74" t="s">
        <v>3</v>
      </c>
      <c r="CL4" s="9" t="s">
        <v>103</v>
      </c>
      <c r="CM4" s="8" t="s">
        <v>103</v>
      </c>
      <c r="CN4" s="9" t="s">
        <v>103</v>
      </c>
      <c r="CO4" s="8" t="s">
        <v>103</v>
      </c>
      <c r="CP4" s="9" t="s">
        <v>103</v>
      </c>
      <c r="CQ4" s="8" t="s">
        <v>103</v>
      </c>
      <c r="CR4" s="9" t="s">
        <v>103</v>
      </c>
      <c r="CS4" s="8" t="s">
        <v>103</v>
      </c>
      <c r="CT4" s="9" t="s">
        <v>103</v>
      </c>
      <c r="CU4" s="8" t="s">
        <v>103</v>
      </c>
      <c r="CV4" s="9" t="s">
        <v>103</v>
      </c>
      <c r="CW4" s="8" t="s">
        <v>103</v>
      </c>
      <c r="CX4" s="9" t="s">
        <v>103</v>
      </c>
      <c r="CY4" s="8" t="s">
        <v>103</v>
      </c>
      <c r="CZ4" s="9" t="s">
        <v>103</v>
      </c>
      <c r="DA4" s="8" t="s">
        <v>103</v>
      </c>
      <c r="DB4" s="9" t="s">
        <v>103</v>
      </c>
      <c r="DC4" s="12">
        <f>COUNT(B4:AJ4)/2</f>
        <v>16</v>
      </c>
      <c r="DD4" s="13">
        <f>COUNT(AM4:DA4)/2</f>
        <v>19</v>
      </c>
      <c r="DE4" s="13">
        <f t="shared" ref="DE4:DE6" si="2">SUM(DC4:DD4)</f>
        <v>35</v>
      </c>
      <c r="DF4" s="14">
        <f>COUNTIF(B4:DA4,"=э")/2</f>
        <v>2</v>
      </c>
      <c r="DG4" s="14">
        <f>COUNTIF(B4:DA4,"=п")/2</f>
        <v>4.5</v>
      </c>
      <c r="DH4" s="14">
        <f>COUNTIF(C4:DB4,"=к")/2</f>
        <v>10.5</v>
      </c>
      <c r="DI4" s="15">
        <f>COUNTIF(B4:DA4,"=д")/2</f>
        <v>0</v>
      </c>
      <c r="DJ4" s="15">
        <f>COUNTIF(B4:DA4,"=и")/2</f>
        <v>0</v>
      </c>
      <c r="DK4" s="16">
        <f t="shared" ref="DK4:DK6" si="3">SUM(DE4:DJ4)</f>
        <v>52</v>
      </c>
    </row>
    <row r="5" spans="1:115" ht="16.5" customHeight="1" x14ac:dyDescent="0.25">
      <c r="A5" s="10" t="s">
        <v>113</v>
      </c>
      <c r="B5" s="6"/>
      <c r="C5" s="67">
        <v>0</v>
      </c>
      <c r="D5" s="66">
        <v>2</v>
      </c>
      <c r="E5" s="67">
        <v>0</v>
      </c>
      <c r="F5" s="66">
        <v>2</v>
      </c>
      <c r="G5" s="67">
        <v>0</v>
      </c>
      <c r="H5" s="66">
        <v>2</v>
      </c>
      <c r="I5" s="67">
        <v>0</v>
      </c>
      <c r="J5" s="66">
        <v>2</v>
      </c>
      <c r="K5" s="67">
        <v>0</v>
      </c>
      <c r="L5" s="66">
        <v>2</v>
      </c>
      <c r="M5" s="67">
        <v>0</v>
      </c>
      <c r="N5" s="66">
        <v>2</v>
      </c>
      <c r="O5" s="67">
        <v>0</v>
      </c>
      <c r="P5" s="66">
        <v>2</v>
      </c>
      <c r="Q5" s="67">
        <v>0</v>
      </c>
      <c r="R5" s="66">
        <v>2</v>
      </c>
      <c r="S5" s="67">
        <v>0</v>
      </c>
      <c r="T5" s="66">
        <v>2</v>
      </c>
      <c r="U5" s="67">
        <v>0</v>
      </c>
      <c r="V5" s="66">
        <v>2</v>
      </c>
      <c r="W5" s="67">
        <v>0</v>
      </c>
      <c r="X5" s="66">
        <v>2</v>
      </c>
      <c r="Y5" s="67">
        <v>0</v>
      </c>
      <c r="Z5" s="66">
        <v>2</v>
      </c>
      <c r="AA5" s="67">
        <v>0</v>
      </c>
      <c r="AB5" s="66">
        <v>2</v>
      </c>
      <c r="AC5" s="67">
        <v>0</v>
      </c>
      <c r="AD5" s="66">
        <v>2</v>
      </c>
      <c r="AE5" s="67">
        <v>0</v>
      </c>
      <c r="AF5" s="66">
        <v>2</v>
      </c>
      <c r="AG5" s="67">
        <v>0</v>
      </c>
      <c r="AH5" s="66">
        <v>2</v>
      </c>
      <c r="AI5" s="37" t="s">
        <v>39</v>
      </c>
      <c r="AJ5" s="38" t="s">
        <v>39</v>
      </c>
      <c r="AK5" s="8" t="s">
        <v>103</v>
      </c>
      <c r="AL5" s="9" t="s">
        <v>103</v>
      </c>
      <c r="AM5" s="8" t="s">
        <v>103</v>
      </c>
      <c r="AN5" s="9" t="s">
        <v>103</v>
      </c>
      <c r="AO5" s="147">
        <v>24</v>
      </c>
      <c r="AP5" s="148">
        <v>24</v>
      </c>
      <c r="AQ5" s="147">
        <v>24</v>
      </c>
      <c r="AR5" s="148">
        <v>24</v>
      </c>
      <c r="AS5" s="147">
        <v>24</v>
      </c>
      <c r="AT5" s="148">
        <v>24</v>
      </c>
      <c r="AU5" s="147">
        <v>24</v>
      </c>
      <c r="AV5" s="148">
        <v>24</v>
      </c>
      <c r="AW5" s="147">
        <v>24</v>
      </c>
      <c r="AX5" s="148">
        <v>24</v>
      </c>
      <c r="AY5" s="147">
        <v>24</v>
      </c>
      <c r="AZ5" s="148">
        <v>24</v>
      </c>
      <c r="BA5" s="147">
        <v>24</v>
      </c>
      <c r="BB5" s="148">
        <v>24</v>
      </c>
      <c r="BC5" s="147">
        <v>24</v>
      </c>
      <c r="BD5" s="148">
        <v>24</v>
      </c>
      <c r="BE5" s="147">
        <v>24</v>
      </c>
      <c r="BF5" s="148">
        <v>24</v>
      </c>
      <c r="BG5" s="147">
        <v>24</v>
      </c>
      <c r="BH5" s="148">
        <v>24</v>
      </c>
      <c r="BI5" s="147">
        <v>24</v>
      </c>
      <c r="BJ5" s="148">
        <v>24</v>
      </c>
      <c r="BK5" s="147">
        <v>24</v>
      </c>
      <c r="BL5" s="148">
        <v>24</v>
      </c>
      <c r="BM5" s="147">
        <v>24</v>
      </c>
      <c r="BN5" s="148">
        <v>24</v>
      </c>
      <c r="BO5" s="147">
        <v>24</v>
      </c>
      <c r="BP5" s="148">
        <v>24</v>
      </c>
      <c r="BQ5" s="147">
        <v>24</v>
      </c>
      <c r="BR5" s="148">
        <v>24</v>
      </c>
      <c r="BS5" s="147">
        <v>24</v>
      </c>
      <c r="BT5" s="148">
        <v>24</v>
      </c>
      <c r="BU5" s="147">
        <v>24</v>
      </c>
      <c r="BV5" s="148">
        <v>24</v>
      </c>
      <c r="BW5" s="147">
        <v>24</v>
      </c>
      <c r="BX5" s="148">
        <v>24</v>
      </c>
      <c r="BY5" s="147">
        <v>24</v>
      </c>
      <c r="BZ5" s="148">
        <v>24</v>
      </c>
      <c r="CA5" s="147">
        <v>24</v>
      </c>
      <c r="CB5" s="148">
        <v>24</v>
      </c>
      <c r="CC5" s="37" t="s">
        <v>39</v>
      </c>
      <c r="CD5" s="38" t="s">
        <v>39</v>
      </c>
      <c r="CE5" s="153" t="s">
        <v>3</v>
      </c>
      <c r="CF5" s="152" t="s">
        <v>3</v>
      </c>
      <c r="CG5" s="153" t="s">
        <v>3</v>
      </c>
      <c r="CH5" s="152" t="s">
        <v>3</v>
      </c>
      <c r="CI5" s="153" t="s">
        <v>3</v>
      </c>
      <c r="CJ5" s="152" t="s">
        <v>3</v>
      </c>
      <c r="CK5" s="156" t="s">
        <v>3</v>
      </c>
      <c r="CL5" s="9" t="s">
        <v>103</v>
      </c>
      <c r="CM5" s="8" t="s">
        <v>103</v>
      </c>
      <c r="CN5" s="9" t="s">
        <v>103</v>
      </c>
      <c r="CO5" s="8" t="s">
        <v>103</v>
      </c>
      <c r="CP5" s="9" t="s">
        <v>103</v>
      </c>
      <c r="CQ5" s="8" t="s">
        <v>103</v>
      </c>
      <c r="CR5" s="9" t="s">
        <v>103</v>
      </c>
      <c r="CS5" s="8" t="s">
        <v>103</v>
      </c>
      <c r="CT5" s="9" t="s">
        <v>103</v>
      </c>
      <c r="CU5" s="8" t="s">
        <v>103</v>
      </c>
      <c r="CV5" s="9" t="s">
        <v>103</v>
      </c>
      <c r="CW5" s="8" t="s">
        <v>103</v>
      </c>
      <c r="CX5" s="9" t="s">
        <v>103</v>
      </c>
      <c r="CY5" s="8" t="s">
        <v>103</v>
      </c>
      <c r="CZ5" s="9" t="s">
        <v>103</v>
      </c>
      <c r="DA5" s="8" t="s">
        <v>103</v>
      </c>
      <c r="DB5" s="9" t="s">
        <v>103</v>
      </c>
      <c r="DC5" s="17">
        <f>COUNT(B5:AJ5)/2</f>
        <v>16</v>
      </c>
      <c r="DD5" s="18">
        <f>COUNT(AM5:DA5)/2</f>
        <v>20</v>
      </c>
      <c r="DE5" s="18">
        <f t="shared" si="2"/>
        <v>36</v>
      </c>
      <c r="DF5" s="19">
        <f>COUNTIF(B5:DA5,"=э")/2</f>
        <v>2</v>
      </c>
      <c r="DG5" s="19">
        <f>COUNTIF(B5:DA5,"=п")/2</f>
        <v>3.5</v>
      </c>
      <c r="DH5" s="19">
        <f t="shared" ref="DH5:DH6" si="4">COUNTIF(C5:DB5,"=к")/2</f>
        <v>10.5</v>
      </c>
      <c r="DI5" s="20">
        <f>COUNTIF(B5:DA5,"=д")/2</f>
        <v>0</v>
      </c>
      <c r="DJ5" s="20">
        <f>COUNTIF(B5:DA5,"=и")/2</f>
        <v>0</v>
      </c>
      <c r="DK5" s="21">
        <f t="shared" si="3"/>
        <v>52</v>
      </c>
    </row>
    <row r="6" spans="1:115" ht="18.75" customHeight="1" x14ac:dyDescent="0.25">
      <c r="A6" s="10" t="s">
        <v>238</v>
      </c>
      <c r="B6" s="6"/>
      <c r="C6" s="147">
        <v>45</v>
      </c>
      <c r="D6" s="148">
        <v>45</v>
      </c>
      <c r="E6" s="147">
        <v>45</v>
      </c>
      <c r="F6" s="148">
        <v>45</v>
      </c>
      <c r="G6" s="147">
        <v>45</v>
      </c>
      <c r="H6" s="148">
        <v>45</v>
      </c>
      <c r="I6" s="147">
        <v>45</v>
      </c>
      <c r="J6" s="148">
        <v>45</v>
      </c>
      <c r="K6" s="147">
        <v>45</v>
      </c>
      <c r="L6" s="148">
        <v>45</v>
      </c>
      <c r="M6" s="147">
        <v>45</v>
      </c>
      <c r="N6" s="148">
        <v>45</v>
      </c>
      <c r="O6" s="147">
        <v>45</v>
      </c>
      <c r="P6" s="148">
        <v>45</v>
      </c>
      <c r="Q6" s="147">
        <v>45</v>
      </c>
      <c r="R6" s="148">
        <v>45</v>
      </c>
      <c r="S6" s="147">
        <v>45</v>
      </c>
      <c r="T6" s="148">
        <v>45</v>
      </c>
      <c r="U6" s="147">
        <v>45</v>
      </c>
      <c r="V6" s="148">
        <v>45</v>
      </c>
      <c r="W6" s="147">
        <v>45</v>
      </c>
      <c r="X6" s="148">
        <v>45</v>
      </c>
      <c r="Y6" s="147">
        <v>45</v>
      </c>
      <c r="Z6" s="148">
        <v>45</v>
      </c>
      <c r="AA6" s="37" t="s">
        <v>39</v>
      </c>
      <c r="AB6" s="152" t="s">
        <v>3</v>
      </c>
      <c r="AC6" s="153" t="s">
        <v>3</v>
      </c>
      <c r="AD6" s="152" t="s">
        <v>3</v>
      </c>
      <c r="AE6" s="153" t="s">
        <v>3</v>
      </c>
      <c r="AF6" s="152" t="s">
        <v>3</v>
      </c>
      <c r="AG6" s="153" t="s">
        <v>3</v>
      </c>
      <c r="AH6" s="152" t="s">
        <v>3</v>
      </c>
      <c r="AI6" s="153" t="s">
        <v>3</v>
      </c>
      <c r="AJ6" s="38" t="s">
        <v>39</v>
      </c>
      <c r="AK6" s="8" t="s">
        <v>103</v>
      </c>
      <c r="AL6" s="9" t="s">
        <v>103</v>
      </c>
      <c r="AM6" s="8" t="s">
        <v>103</v>
      </c>
      <c r="AN6" s="9" t="s">
        <v>103</v>
      </c>
      <c r="AO6" s="147">
        <v>34</v>
      </c>
      <c r="AP6" s="148">
        <v>34</v>
      </c>
      <c r="AQ6" s="147">
        <v>34</v>
      </c>
      <c r="AR6" s="148">
        <v>34</v>
      </c>
      <c r="AS6" s="147">
        <v>34</v>
      </c>
      <c r="AT6" s="148">
        <v>34</v>
      </c>
      <c r="AU6" s="147">
        <v>34</v>
      </c>
      <c r="AV6" s="148">
        <v>34</v>
      </c>
      <c r="AW6" s="147">
        <v>34</v>
      </c>
      <c r="AX6" s="148">
        <v>34</v>
      </c>
      <c r="AY6" s="147">
        <v>34</v>
      </c>
      <c r="AZ6" s="148">
        <v>34</v>
      </c>
      <c r="BA6" s="147">
        <v>34</v>
      </c>
      <c r="BB6" s="148">
        <v>34</v>
      </c>
      <c r="BC6" s="147">
        <v>34</v>
      </c>
      <c r="BD6" s="148">
        <v>34</v>
      </c>
      <c r="BE6" s="147">
        <v>34</v>
      </c>
      <c r="BF6" s="148">
        <v>34</v>
      </c>
      <c r="BG6" s="147">
        <v>34</v>
      </c>
      <c r="BH6" s="251">
        <v>34</v>
      </c>
      <c r="BI6" s="148">
        <v>34</v>
      </c>
      <c r="BJ6" s="251">
        <v>34</v>
      </c>
      <c r="BK6" s="148">
        <v>34</v>
      </c>
      <c r="BL6" s="252">
        <v>34</v>
      </c>
      <c r="BM6" s="150" t="s">
        <v>3</v>
      </c>
      <c r="BN6" s="150" t="s">
        <v>3</v>
      </c>
      <c r="BO6" s="149" t="s">
        <v>3</v>
      </c>
      <c r="BP6" s="151" t="s">
        <v>3</v>
      </c>
      <c r="BQ6" s="152" t="s">
        <v>4</v>
      </c>
      <c r="BR6" s="152" t="s">
        <v>4</v>
      </c>
      <c r="BS6" s="153" t="s">
        <v>4</v>
      </c>
      <c r="BT6" s="152" t="s">
        <v>4</v>
      </c>
      <c r="BU6" s="153" t="s">
        <v>4</v>
      </c>
      <c r="BV6" s="152" t="s">
        <v>4</v>
      </c>
      <c r="BW6" s="153" t="s">
        <v>4</v>
      </c>
      <c r="BX6" s="152" t="s">
        <v>4</v>
      </c>
      <c r="BY6" s="5" t="s">
        <v>5</v>
      </c>
      <c r="BZ6" s="4" t="s">
        <v>5</v>
      </c>
      <c r="CA6" s="5" t="s">
        <v>5</v>
      </c>
      <c r="CB6" s="4" t="s">
        <v>5</v>
      </c>
      <c r="CC6" s="5" t="s">
        <v>5</v>
      </c>
      <c r="CD6" s="4" t="s">
        <v>5</v>
      </c>
      <c r="CE6" s="5" t="s">
        <v>5</v>
      </c>
      <c r="CF6" s="4" t="s">
        <v>5</v>
      </c>
      <c r="CG6" s="37" t="s">
        <v>5</v>
      </c>
      <c r="CH6" s="38" t="s">
        <v>5</v>
      </c>
      <c r="CI6" s="37" t="s">
        <v>5</v>
      </c>
      <c r="CJ6" s="38" t="s">
        <v>5</v>
      </c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17">
        <f>COUNT(B6:AJ6)/2</f>
        <v>12</v>
      </c>
      <c r="DD6" s="18">
        <f>COUNT(AM6:DA6)/2</f>
        <v>12</v>
      </c>
      <c r="DE6" s="18">
        <f t="shared" si="2"/>
        <v>24</v>
      </c>
      <c r="DF6" s="19">
        <f>COUNTIF(B6:DA6,"=э")/2</f>
        <v>1</v>
      </c>
      <c r="DG6" s="19">
        <f>COUNTIF(B6:DA6,"=п")/2</f>
        <v>6</v>
      </c>
      <c r="DH6" s="19">
        <f t="shared" si="4"/>
        <v>2</v>
      </c>
      <c r="DI6" s="20">
        <f>COUNTIF(B6:DA6,"=д")/2</f>
        <v>4</v>
      </c>
      <c r="DJ6" s="20">
        <f>COUNTIF(B6:DA6,"=и")/2</f>
        <v>6</v>
      </c>
      <c r="DK6" s="21">
        <f t="shared" si="3"/>
        <v>43</v>
      </c>
    </row>
    <row r="7" spans="1:115" ht="15.75" thickBot="1" x14ac:dyDescent="0.3">
      <c r="A7" s="36" t="s">
        <v>119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22">
        <f t="shared" ref="DC7:DJ7" si="5">SUM(DC4:DC6)</f>
        <v>44</v>
      </c>
      <c r="DD7" s="23">
        <f t="shared" si="5"/>
        <v>51</v>
      </c>
      <c r="DE7" s="23">
        <f t="shared" si="5"/>
        <v>95</v>
      </c>
      <c r="DF7" s="24">
        <f t="shared" si="5"/>
        <v>5</v>
      </c>
      <c r="DG7" s="24">
        <f t="shared" si="5"/>
        <v>14</v>
      </c>
      <c r="DH7" s="24">
        <f t="shared" si="5"/>
        <v>23</v>
      </c>
      <c r="DI7" s="25">
        <f t="shared" si="5"/>
        <v>4</v>
      </c>
      <c r="DJ7" s="25">
        <f t="shared" si="5"/>
        <v>6</v>
      </c>
      <c r="DK7" s="26">
        <f>SUM(DE7:DJ7)</f>
        <v>147</v>
      </c>
    </row>
    <row r="8" spans="1:115" ht="15.75" thickBot="1" x14ac:dyDescent="0.3">
      <c r="B8" s="49">
        <v>0</v>
      </c>
      <c r="C8" s="30" t="s">
        <v>102</v>
      </c>
      <c r="D8" s="31" t="s">
        <v>110</v>
      </c>
      <c r="E8" s="32"/>
      <c r="F8" s="32"/>
      <c r="G8" s="32"/>
      <c r="H8" s="32"/>
      <c r="I8" s="33"/>
      <c r="J8" s="33"/>
      <c r="K8" s="29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35"/>
      <c r="AH8" s="44"/>
      <c r="AI8" s="30" t="s">
        <v>102</v>
      </c>
      <c r="AJ8" s="27" t="s">
        <v>118</v>
      </c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DC8" s="294" t="s">
        <v>109</v>
      </c>
      <c r="DD8" s="295"/>
      <c r="DE8" s="47">
        <v>95</v>
      </c>
      <c r="DF8" s="47">
        <v>5</v>
      </c>
      <c r="DG8" s="47">
        <v>14</v>
      </c>
      <c r="DH8" s="47">
        <v>23</v>
      </c>
      <c r="DI8" s="47">
        <v>4</v>
      </c>
      <c r="DJ8" s="47">
        <v>6</v>
      </c>
      <c r="DK8" s="48">
        <v>147</v>
      </c>
    </row>
    <row r="9" spans="1:115" ht="15.75" x14ac:dyDescent="0.25">
      <c r="B9" s="49">
        <v>1</v>
      </c>
      <c r="C9" s="30" t="s">
        <v>102</v>
      </c>
      <c r="D9" s="31" t="s">
        <v>98</v>
      </c>
      <c r="E9" s="32"/>
      <c r="F9" s="32"/>
      <c r="G9" s="32"/>
      <c r="H9" s="32"/>
      <c r="I9" s="33"/>
      <c r="J9" s="33"/>
      <c r="K9" s="29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40" t="s">
        <v>39</v>
      </c>
      <c r="AI9" s="30" t="s">
        <v>102</v>
      </c>
      <c r="AJ9" s="27" t="s">
        <v>115</v>
      </c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D9" s="27"/>
      <c r="BE9" s="27"/>
      <c r="BF9" s="27"/>
      <c r="BG9" s="27"/>
      <c r="BH9" s="27"/>
      <c r="DC9" s="11"/>
      <c r="DD9" s="11"/>
      <c r="DE9" s="11"/>
      <c r="DF9" s="11"/>
      <c r="DG9" s="11"/>
      <c r="DH9" s="11"/>
      <c r="DI9" s="11"/>
      <c r="DJ9" s="11"/>
      <c r="DK9" s="11"/>
    </row>
    <row r="10" spans="1:115" ht="15.75" x14ac:dyDescent="0.25">
      <c r="B10" s="49">
        <v>2</v>
      </c>
      <c r="C10" s="30" t="s">
        <v>102</v>
      </c>
      <c r="D10" s="31" t="s">
        <v>99</v>
      </c>
      <c r="E10" s="32"/>
      <c r="F10" s="32"/>
      <c r="G10" s="32"/>
      <c r="H10" s="32"/>
      <c r="I10" s="33"/>
      <c r="J10" s="33"/>
      <c r="K10" s="29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34" t="s">
        <v>103</v>
      </c>
      <c r="AI10" s="30" t="s">
        <v>102</v>
      </c>
      <c r="AJ10" s="27" t="s">
        <v>116</v>
      </c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DC10" s="11"/>
      <c r="DD10" s="11"/>
      <c r="DE10" s="11"/>
      <c r="DF10" s="11"/>
      <c r="DG10" s="11"/>
      <c r="DH10" s="11"/>
      <c r="DI10" s="11"/>
      <c r="DJ10" s="11"/>
      <c r="DK10" s="11"/>
    </row>
    <row r="11" spans="1:115" ht="15.75" x14ac:dyDescent="0.25">
      <c r="B11" s="49">
        <v>3</v>
      </c>
      <c r="C11" s="30" t="s">
        <v>102</v>
      </c>
      <c r="D11" s="31" t="s">
        <v>100</v>
      </c>
      <c r="E11" s="32"/>
      <c r="F11" s="32"/>
      <c r="G11" s="32"/>
      <c r="H11" s="32"/>
      <c r="I11" s="33"/>
      <c r="J11" s="33"/>
      <c r="K11" s="29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41" t="s">
        <v>3</v>
      </c>
      <c r="AI11" s="30" t="s">
        <v>102</v>
      </c>
      <c r="AJ11" s="27" t="s">
        <v>117</v>
      </c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DC11" s="11"/>
      <c r="DD11" s="11"/>
      <c r="DE11" s="11"/>
      <c r="DF11" s="11"/>
      <c r="DG11" s="11"/>
      <c r="DH11" s="11"/>
      <c r="DI11" s="11"/>
      <c r="DJ11" s="11"/>
      <c r="DK11" s="11"/>
    </row>
    <row r="12" spans="1:115" x14ac:dyDescent="0.25">
      <c r="B12" s="49">
        <v>4</v>
      </c>
      <c r="C12" s="30" t="s">
        <v>102</v>
      </c>
      <c r="D12" s="31" t="s">
        <v>101</v>
      </c>
      <c r="E12" s="32"/>
      <c r="F12" s="32"/>
      <c r="G12" s="32"/>
      <c r="H12" s="32"/>
      <c r="I12" s="33"/>
      <c r="J12" s="33"/>
      <c r="K12" s="29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154" t="s">
        <v>3</v>
      </c>
      <c r="AI12" s="30" t="s">
        <v>102</v>
      </c>
      <c r="AJ12" s="27" t="s">
        <v>263</v>
      </c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</row>
    <row r="13" spans="1:115" x14ac:dyDescent="0.25">
      <c r="B13" s="49">
        <v>5</v>
      </c>
      <c r="C13" s="30" t="s">
        <v>102</v>
      </c>
      <c r="D13" s="31" t="s">
        <v>142</v>
      </c>
      <c r="E13" s="32"/>
      <c r="F13" s="32"/>
      <c r="G13" s="32"/>
      <c r="H13" s="32"/>
      <c r="I13" s="33"/>
      <c r="J13" s="33"/>
      <c r="K13" s="29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8"/>
      <c r="AF13" s="27"/>
      <c r="AG13" s="27"/>
      <c r="AH13" s="155" t="s">
        <v>4</v>
      </c>
      <c r="AI13" s="30" t="s">
        <v>102</v>
      </c>
      <c r="AJ13" s="27" t="s">
        <v>264</v>
      </c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</row>
    <row r="14" spans="1:115" x14ac:dyDescent="0.25">
      <c r="B14" s="49">
        <v>6</v>
      </c>
      <c r="C14" s="30" t="s">
        <v>102</v>
      </c>
      <c r="D14" s="31" t="s">
        <v>143</v>
      </c>
      <c r="E14" s="33"/>
      <c r="F14" s="33"/>
      <c r="G14" s="33"/>
      <c r="H14" s="33"/>
      <c r="I14" s="33"/>
      <c r="J14" s="33"/>
      <c r="K14" s="29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39" t="s">
        <v>5</v>
      </c>
      <c r="AI14" s="30" t="s">
        <v>102</v>
      </c>
      <c r="AJ14" s="27" t="s">
        <v>121</v>
      </c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</row>
    <row r="15" spans="1:115" ht="15.75" thickBot="1" x14ac:dyDescent="0.3">
      <c r="C15" s="30"/>
      <c r="D15" s="31"/>
      <c r="E15" s="33"/>
      <c r="F15" s="33"/>
      <c r="G15" s="33"/>
      <c r="H15" s="33"/>
      <c r="I15" s="33"/>
      <c r="J15" s="33"/>
      <c r="K15" s="29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40" t="s">
        <v>5</v>
      </c>
      <c r="AI15" s="30" t="s">
        <v>102</v>
      </c>
      <c r="AJ15" s="27" t="s">
        <v>120</v>
      </c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CA15" s="249"/>
      <c r="CB15" s="250"/>
      <c r="CC15" s="250"/>
    </row>
    <row r="16" spans="1:115" ht="15.75" customHeight="1" thickTop="1" x14ac:dyDescent="0.25">
      <c r="C16" s="30"/>
      <c r="D16" s="31"/>
      <c r="CA16" s="249"/>
      <c r="CB16" s="249"/>
      <c r="CC16" s="249"/>
    </row>
  </sheetData>
  <mergeCells count="62">
    <mergeCell ref="BY2:BZ2"/>
    <mergeCell ref="CA2:CB2"/>
    <mergeCell ref="DC8:DD8"/>
    <mergeCell ref="CO2:CP2"/>
    <mergeCell ref="CQ2:CR2"/>
    <mergeCell ref="CS2:CT2"/>
    <mergeCell ref="CU2:CV2"/>
    <mergeCell ref="CW2:CX2"/>
    <mergeCell ref="CY2:CZ2"/>
    <mergeCell ref="DF1:DF2"/>
    <mergeCell ref="M2:N2"/>
    <mergeCell ref="O2:P2"/>
    <mergeCell ref="Q2:R2"/>
    <mergeCell ref="S2:T2"/>
    <mergeCell ref="AG2:AH2"/>
    <mergeCell ref="AI2:AJ2"/>
    <mergeCell ref="AK2:AL2"/>
    <mergeCell ref="AM2:AN2"/>
    <mergeCell ref="AO2:AP2"/>
    <mergeCell ref="AQ2:AR2"/>
    <mergeCell ref="U2:V2"/>
    <mergeCell ref="W2:X2"/>
    <mergeCell ref="Y2:Z2"/>
    <mergeCell ref="CC2:CD2"/>
    <mergeCell ref="CE2:CF2"/>
    <mergeCell ref="AA2:AB2"/>
    <mergeCell ref="AC2:AD2"/>
    <mergeCell ref="DC1:DC2"/>
    <mergeCell ref="DD1:DD2"/>
    <mergeCell ref="C2:D2"/>
    <mergeCell ref="E2:F2"/>
    <mergeCell ref="G2:H2"/>
    <mergeCell ref="I2:J2"/>
    <mergeCell ref="K2:L2"/>
    <mergeCell ref="CI2:CJ2"/>
    <mergeCell ref="CK2:CL2"/>
    <mergeCell ref="BA2:BB2"/>
    <mergeCell ref="BC2:BD2"/>
    <mergeCell ref="CG2:CH2"/>
    <mergeCell ref="BU2:BV2"/>
    <mergeCell ref="BW2:BX2"/>
    <mergeCell ref="DE1:DE2"/>
    <mergeCell ref="AE2:AF2"/>
    <mergeCell ref="BE2:BF2"/>
    <mergeCell ref="BG2:BH2"/>
    <mergeCell ref="BI2:BJ2"/>
    <mergeCell ref="BK2:BL2"/>
    <mergeCell ref="BM2:BN2"/>
    <mergeCell ref="BO2:BP2"/>
    <mergeCell ref="AS2:AT2"/>
    <mergeCell ref="AU2:AV2"/>
    <mergeCell ref="AW2:AX2"/>
    <mergeCell ref="AY2:AZ2"/>
    <mergeCell ref="DA2:DB2"/>
    <mergeCell ref="CM2:CN2"/>
    <mergeCell ref="BQ2:BR2"/>
    <mergeCell ref="BS2:BT2"/>
    <mergeCell ref="DG1:DG2"/>
    <mergeCell ref="DH1:DH2"/>
    <mergeCell ref="DI1:DI2"/>
    <mergeCell ref="DJ1:DJ2"/>
    <mergeCell ref="DK1:DK2"/>
  </mergeCells>
  <printOptions horizontalCentered="1" verticalCentered="1"/>
  <pageMargins left="0.23622047244094491" right="0.23622047244094491" top="0.74803149606299213" bottom="0.74803149606299213" header="0" footer="0"/>
  <pageSetup paperSize="9" orientation="landscape" r:id="rId1"/>
  <colBreaks count="1" manualBreakCount="1">
    <brk id="6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activeCell="C16" sqref="C16"/>
    </sheetView>
  </sheetViews>
  <sheetFormatPr defaultRowHeight="15" x14ac:dyDescent="0.25"/>
  <cols>
    <col min="4" max="4" width="10.7109375" customWidth="1"/>
    <col min="5" max="5" width="11.140625" customWidth="1"/>
  </cols>
  <sheetData>
    <row r="1" spans="1:9" ht="34.5" customHeight="1" thickBot="1" x14ac:dyDescent="0.3">
      <c r="A1" s="296" t="s">
        <v>246</v>
      </c>
      <c r="B1" s="296" t="s">
        <v>247</v>
      </c>
      <c r="C1" s="296" t="s">
        <v>62</v>
      </c>
      <c r="D1" s="298" t="s">
        <v>64</v>
      </c>
      <c r="E1" s="299"/>
      <c r="F1" s="296" t="s">
        <v>248</v>
      </c>
      <c r="G1" s="296" t="s">
        <v>81</v>
      </c>
      <c r="H1" s="296" t="s">
        <v>116</v>
      </c>
      <c r="I1" s="296" t="s">
        <v>249</v>
      </c>
    </row>
    <row r="2" spans="1:9" ht="98.25" customHeight="1" thickBot="1" x14ac:dyDescent="0.3">
      <c r="A2" s="297"/>
      <c r="B2" s="297"/>
      <c r="C2" s="297"/>
      <c r="D2" s="78" t="s">
        <v>250</v>
      </c>
      <c r="E2" s="78" t="s">
        <v>253</v>
      </c>
      <c r="F2" s="297"/>
      <c r="G2" s="297"/>
      <c r="H2" s="297"/>
      <c r="I2" s="297"/>
    </row>
    <row r="3" spans="1:9" ht="16.5" thickBot="1" x14ac:dyDescent="0.3">
      <c r="A3" s="79">
        <v>1</v>
      </c>
      <c r="B3" s="80">
        <v>2</v>
      </c>
      <c r="C3" s="80">
        <v>3</v>
      </c>
      <c r="D3" s="80">
        <v>4</v>
      </c>
      <c r="E3" s="80">
        <v>5</v>
      </c>
      <c r="F3" s="80">
        <v>6</v>
      </c>
      <c r="G3" s="80">
        <v>7</v>
      </c>
      <c r="H3" s="80">
        <v>8</v>
      </c>
      <c r="I3" s="80">
        <v>9</v>
      </c>
    </row>
    <row r="4" spans="1:9" ht="19.5" thickBot="1" x14ac:dyDescent="0.3">
      <c r="A4" s="81" t="s">
        <v>15</v>
      </c>
      <c r="B4" s="82">
        <v>39</v>
      </c>
      <c r="C4" s="82" t="s">
        <v>102</v>
      </c>
      <c r="D4" s="82" t="s">
        <v>102</v>
      </c>
      <c r="E4" s="82" t="s">
        <v>102</v>
      </c>
      <c r="F4" s="82">
        <v>2</v>
      </c>
      <c r="G4" s="82" t="s">
        <v>102</v>
      </c>
      <c r="H4" s="82">
        <v>11</v>
      </c>
      <c r="I4" s="82">
        <f>SUM(B4:H4)</f>
        <v>52</v>
      </c>
    </row>
    <row r="5" spans="1:9" ht="19.5" thickBot="1" x14ac:dyDescent="0.3">
      <c r="A5" s="81" t="s">
        <v>16</v>
      </c>
      <c r="B5" s="82">
        <v>35</v>
      </c>
      <c r="C5" s="82">
        <v>4.5</v>
      </c>
      <c r="D5" s="82" t="s">
        <v>102</v>
      </c>
      <c r="E5" s="82" t="s">
        <v>102</v>
      </c>
      <c r="F5" s="82">
        <v>2</v>
      </c>
      <c r="G5" s="82" t="s">
        <v>102</v>
      </c>
      <c r="H5" s="82">
        <v>10.5</v>
      </c>
      <c r="I5" s="82">
        <f t="shared" ref="I5:I7" si="0">SUM(B5:H5)</f>
        <v>52</v>
      </c>
    </row>
    <row r="6" spans="1:9" ht="19.5" thickBot="1" x14ac:dyDescent="0.3">
      <c r="A6" s="81" t="s">
        <v>17</v>
      </c>
      <c r="B6" s="82">
        <v>36</v>
      </c>
      <c r="C6" s="82" t="s">
        <v>102</v>
      </c>
      <c r="D6" s="82">
        <v>3.5</v>
      </c>
      <c r="E6" s="82" t="s">
        <v>102</v>
      </c>
      <c r="F6" s="82">
        <v>2</v>
      </c>
      <c r="G6" s="82" t="s">
        <v>102</v>
      </c>
      <c r="H6" s="82">
        <v>10.5</v>
      </c>
      <c r="I6" s="82">
        <f t="shared" si="0"/>
        <v>52</v>
      </c>
    </row>
    <row r="7" spans="1:9" ht="17.25" customHeight="1" thickBot="1" x14ac:dyDescent="0.3">
      <c r="A7" s="81" t="s">
        <v>251</v>
      </c>
      <c r="B7" s="82">
        <v>24</v>
      </c>
      <c r="C7" s="82" t="s">
        <v>102</v>
      </c>
      <c r="D7" s="82">
        <v>6</v>
      </c>
      <c r="E7" s="82">
        <v>4</v>
      </c>
      <c r="F7" s="82">
        <v>1</v>
      </c>
      <c r="G7" s="82">
        <v>6</v>
      </c>
      <c r="H7" s="82">
        <v>2</v>
      </c>
      <c r="I7" s="82">
        <f t="shared" si="0"/>
        <v>43</v>
      </c>
    </row>
    <row r="8" spans="1:9" ht="19.5" thickBot="1" x14ac:dyDescent="0.3">
      <c r="A8" s="81" t="s">
        <v>83</v>
      </c>
      <c r="B8" s="82">
        <f>SUM(B4:B7)</f>
        <v>134</v>
      </c>
      <c r="C8" s="82">
        <f t="shared" ref="C8:I8" si="1">SUM(C4:C7)</f>
        <v>4.5</v>
      </c>
      <c r="D8" s="82">
        <f t="shared" si="1"/>
        <v>9.5</v>
      </c>
      <c r="E8" s="82">
        <f t="shared" si="1"/>
        <v>4</v>
      </c>
      <c r="F8" s="82">
        <f t="shared" si="1"/>
        <v>7</v>
      </c>
      <c r="G8" s="82">
        <f t="shared" si="1"/>
        <v>6</v>
      </c>
      <c r="H8" s="82">
        <f t="shared" si="1"/>
        <v>34</v>
      </c>
      <c r="I8" s="83">
        <f t="shared" si="1"/>
        <v>199</v>
      </c>
    </row>
  </sheetData>
  <mergeCells count="8">
    <mergeCell ref="H1:H2"/>
    <mergeCell ref="I1:I2"/>
    <mergeCell ref="A1:A2"/>
    <mergeCell ref="B1:B2"/>
    <mergeCell ref="C1:C2"/>
    <mergeCell ref="D1:E1"/>
    <mergeCell ref="F1:F2"/>
    <mergeCell ref="G1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1.План</vt:lpstr>
      <vt:lpstr>2.График</vt:lpstr>
      <vt:lpstr>Сводные данные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Лена</dc:creator>
  <cp:lastModifiedBy>Инесса Ивановна Козенкова</cp:lastModifiedBy>
  <cp:lastPrinted>2015-10-20T12:08:13Z</cp:lastPrinted>
  <dcterms:created xsi:type="dcterms:W3CDTF">2011-11-04T13:31:27Z</dcterms:created>
  <dcterms:modified xsi:type="dcterms:W3CDTF">2018-09-03T15:20:35Z</dcterms:modified>
</cp:coreProperties>
</file>