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отрудник ЯПЭК\_НОРМАТИВНАЯ_ДОКУМЕНТАЦИЯ\УЧЕБНО-НОРМАТИВНАЯ ДОКУМЕНТАЦИЯ\ФГОС (новые)\ППССЗ\38.02.02 Страховое дело (по отраслям)\2. УП\"/>
    </mc:Choice>
  </mc:AlternateContent>
  <bookViews>
    <workbookView xWindow="0" yWindow="0" windowWidth="25200" windowHeight="11985" tabRatio="646" activeTab="1"/>
  </bookViews>
  <sheets>
    <sheet name="1.План" sheetId="5" r:id="rId1"/>
    <sheet name="2.График" sheetId="13" r:id="rId2"/>
    <sheet name="Сводные данные" sheetId="14" r:id="rId3"/>
    <sheet name="Недели" sheetId="15" r:id="rId4"/>
  </sheets>
  <calcPr calcId="162913"/>
</workbook>
</file>

<file path=xl/calcChain.xml><?xml version="1.0" encoding="utf-8"?>
<calcChain xmlns="http://schemas.openxmlformats.org/spreadsheetml/2006/main">
  <c r="Z60" i="5" l="1"/>
  <c r="X60" i="5"/>
  <c r="AF39" i="5"/>
  <c r="AD39" i="5"/>
  <c r="AB39" i="5"/>
  <c r="Z39" i="5"/>
  <c r="X39" i="5"/>
  <c r="P39" i="5"/>
  <c r="I158" i="5" l="1"/>
  <c r="AC52" i="5" l="1"/>
  <c r="AE52" i="5"/>
  <c r="S38" i="5" l="1"/>
  <c r="W12" i="5"/>
  <c r="V12" i="5"/>
  <c r="N149" i="5"/>
  <c r="N95" i="5" l="1"/>
  <c r="T79" i="5"/>
  <c r="U79" i="5"/>
  <c r="V79" i="5"/>
  <c r="X79" i="5"/>
  <c r="Z79" i="5"/>
  <c r="Z59" i="5" s="1"/>
  <c r="AB79" i="5"/>
  <c r="AB59" i="5" s="1"/>
  <c r="AD79" i="5"/>
  <c r="AF79" i="5"/>
  <c r="Y77" i="5" l="1"/>
  <c r="N77" i="5" s="1"/>
  <c r="L77" i="5" s="1"/>
  <c r="P77" i="5" l="1"/>
  <c r="O77" i="5" s="1"/>
  <c r="DI6" i="13" l="1"/>
  <c r="DH6" i="13"/>
  <c r="DG6" i="13"/>
  <c r="DF6" i="13"/>
  <c r="DE6" i="13"/>
  <c r="DC6" i="13"/>
  <c r="DB6" i="13"/>
  <c r="DI5" i="13"/>
  <c r="DH5" i="13"/>
  <c r="DG5" i="13"/>
  <c r="DF5" i="13"/>
  <c r="DE5" i="13"/>
  <c r="DC5" i="13"/>
  <c r="DB5" i="13"/>
  <c r="DI4" i="13"/>
  <c r="DH4" i="13"/>
  <c r="DG4" i="13"/>
  <c r="DF4" i="13"/>
  <c r="DE4" i="13"/>
  <c r="DB4" i="13"/>
  <c r="DG3" i="13"/>
  <c r="DE3" i="13"/>
  <c r="DC3" i="13"/>
  <c r="DB3" i="13"/>
  <c r="DD6" i="13" l="1"/>
  <c r="DJ6" i="13" s="1"/>
  <c r="DD5" i="13"/>
  <c r="DJ5" i="13" s="1"/>
  <c r="DD3" i="13"/>
  <c r="DJ3" i="13" s="1"/>
  <c r="DF7" i="13"/>
  <c r="DH7" i="13"/>
  <c r="DI7" i="13"/>
  <c r="DD4" i="13"/>
  <c r="DJ4" i="13" l="1"/>
  <c r="DJ7" i="13"/>
  <c r="AA45" i="5" l="1"/>
  <c r="AC51" i="5" l="1"/>
  <c r="W28" i="5" l="1"/>
  <c r="W29" i="5"/>
  <c r="W30" i="5"/>
  <c r="W31" i="5"/>
  <c r="W32" i="5"/>
  <c r="W33" i="5"/>
  <c r="W34" i="5"/>
  <c r="Y29" i="5"/>
  <c r="Y30" i="5"/>
  <c r="Y31" i="5"/>
  <c r="Y32" i="5"/>
  <c r="Y33" i="5"/>
  <c r="Y34" i="5"/>
  <c r="Y27" i="5"/>
  <c r="AA30" i="5"/>
  <c r="AA31" i="5"/>
  <c r="AA32" i="5"/>
  <c r="AA33" i="5"/>
  <c r="AA34" i="5"/>
  <c r="AA27" i="5"/>
  <c r="AA28" i="5"/>
  <c r="AC31" i="5"/>
  <c r="AC32" i="5"/>
  <c r="AC33" i="5"/>
  <c r="AC34" i="5"/>
  <c r="AC27" i="5"/>
  <c r="AC28" i="5"/>
  <c r="AC29" i="5"/>
  <c r="AG27" i="5"/>
  <c r="AG28" i="5"/>
  <c r="AG29" i="5"/>
  <c r="AG30" i="5"/>
  <c r="AG31" i="5"/>
  <c r="AG32" i="5"/>
  <c r="AG33" i="5"/>
  <c r="AE27" i="5"/>
  <c r="AE28" i="5"/>
  <c r="AE29" i="5"/>
  <c r="AE30" i="5"/>
  <c r="AE31" i="5"/>
  <c r="AE32" i="5"/>
  <c r="AE33" i="5"/>
  <c r="Y36" i="5"/>
  <c r="AC40" i="5"/>
  <c r="AC41" i="5"/>
  <c r="W57" i="5"/>
  <c r="Y57" i="5"/>
  <c r="AA57" i="5"/>
  <c r="AC57" i="5"/>
  <c r="AE57" i="5"/>
  <c r="AG57" i="5"/>
  <c r="W123" i="5"/>
  <c r="N123" i="5" s="1"/>
  <c r="M123" i="5" s="1"/>
  <c r="Y123" i="5"/>
  <c r="AA123" i="5"/>
  <c r="AC123" i="5"/>
  <c r="AE123" i="5"/>
  <c r="AG123" i="5"/>
  <c r="W105" i="5"/>
  <c r="Y105" i="5"/>
  <c r="AA105" i="5"/>
  <c r="AC105" i="5"/>
  <c r="AE105" i="5"/>
  <c r="AG105" i="5"/>
  <c r="AG93" i="5"/>
  <c r="AG92" i="5"/>
  <c r="AG91" i="5"/>
  <c r="AG90" i="5"/>
  <c r="AE93" i="5"/>
  <c r="AE92" i="5"/>
  <c r="AE91" i="5"/>
  <c r="AE90" i="5"/>
  <c r="W87" i="5"/>
  <c r="N87" i="5" s="1"/>
  <c r="Y87" i="5"/>
  <c r="AA87" i="5"/>
  <c r="AC87" i="5"/>
  <c r="AE87" i="5"/>
  <c r="AG87" i="5"/>
  <c r="Q84" i="5"/>
  <c r="AG155" i="5"/>
  <c r="AG154" i="5"/>
  <c r="AG153" i="5"/>
  <c r="AG152" i="5"/>
  <c r="AG147" i="5"/>
  <c r="AG146" i="5"/>
  <c r="AG145" i="5"/>
  <c r="AG144" i="5"/>
  <c r="AG142" i="5"/>
  <c r="AG141" i="5"/>
  <c r="AG140" i="5"/>
  <c r="AG139" i="5"/>
  <c r="AG137" i="5"/>
  <c r="AG136" i="5"/>
  <c r="AG135" i="5"/>
  <c r="AG134" i="5"/>
  <c r="AG129" i="5"/>
  <c r="AG128" i="5"/>
  <c r="AG127" i="5"/>
  <c r="AG126" i="5"/>
  <c r="AG124" i="5"/>
  <c r="AG122" i="5"/>
  <c r="AG121" i="5"/>
  <c r="AG119" i="5"/>
  <c r="AG118" i="5"/>
  <c r="AG117" i="5"/>
  <c r="AG116" i="5"/>
  <c r="AG111" i="5"/>
  <c r="AG110" i="5"/>
  <c r="AG109" i="5"/>
  <c r="AG108" i="5"/>
  <c r="AG106" i="5"/>
  <c r="AG104" i="5"/>
  <c r="AG103" i="5"/>
  <c r="AG101" i="5"/>
  <c r="AG100" i="5"/>
  <c r="AG99" i="5"/>
  <c r="AG98" i="5"/>
  <c r="AG88" i="5"/>
  <c r="AG86" i="5"/>
  <c r="AG85" i="5"/>
  <c r="AG83" i="5"/>
  <c r="AG82" i="5"/>
  <c r="AG81" i="5"/>
  <c r="AG80" i="5"/>
  <c r="AG75" i="5"/>
  <c r="AG74" i="5"/>
  <c r="AG73" i="5"/>
  <c r="AG72" i="5"/>
  <c r="AG70" i="5"/>
  <c r="AG69" i="5"/>
  <c r="AG68" i="5"/>
  <c r="AG67" i="5"/>
  <c r="AG65" i="5"/>
  <c r="AG64" i="5"/>
  <c r="AG63" i="5"/>
  <c r="AG62" i="5"/>
  <c r="AE116" i="5"/>
  <c r="AE119" i="5"/>
  <c r="AE118" i="5"/>
  <c r="AE117" i="5"/>
  <c r="AE111" i="5"/>
  <c r="AE110" i="5"/>
  <c r="AE109" i="5"/>
  <c r="AE108" i="5"/>
  <c r="AE106" i="5"/>
  <c r="AE104" i="5"/>
  <c r="AE103" i="5"/>
  <c r="AE101" i="5"/>
  <c r="AE100" i="5"/>
  <c r="AE99" i="5"/>
  <c r="AE98" i="5"/>
  <c r="AE88" i="5"/>
  <c r="AE86" i="5"/>
  <c r="AE85" i="5"/>
  <c r="AE83" i="5"/>
  <c r="AE82" i="5"/>
  <c r="AE81" i="5"/>
  <c r="AE80" i="5"/>
  <c r="AE75" i="5"/>
  <c r="AE74" i="5"/>
  <c r="AE73" i="5"/>
  <c r="AE72" i="5"/>
  <c r="AE70" i="5"/>
  <c r="AE69" i="5"/>
  <c r="AE68" i="5"/>
  <c r="AE67" i="5"/>
  <c r="AE65" i="5"/>
  <c r="AE64" i="5"/>
  <c r="AE63" i="5"/>
  <c r="AE62" i="5"/>
  <c r="AC141" i="5"/>
  <c r="AC69" i="5"/>
  <c r="AA69" i="5"/>
  <c r="N69" i="5" s="1"/>
  <c r="AE156" i="5"/>
  <c r="AE155" i="5"/>
  <c r="AE154" i="5"/>
  <c r="AE153" i="5"/>
  <c r="AE152" i="5"/>
  <c r="AE147" i="5"/>
  <c r="AE146" i="5"/>
  <c r="AE145" i="5"/>
  <c r="AE144" i="5"/>
  <c r="AE142" i="5"/>
  <c r="AE141" i="5"/>
  <c r="AE140" i="5"/>
  <c r="AE139" i="5"/>
  <c r="AE137" i="5"/>
  <c r="AE136" i="5"/>
  <c r="AE135" i="5"/>
  <c r="AE134" i="5"/>
  <c r="AE129" i="5"/>
  <c r="AE128" i="5"/>
  <c r="AE127" i="5"/>
  <c r="AE126" i="5"/>
  <c r="AE124" i="5"/>
  <c r="AE122" i="5"/>
  <c r="AE121" i="5"/>
  <c r="AE131" i="5"/>
  <c r="AC166" i="5"/>
  <c r="W164" i="5"/>
  <c r="W163" i="5"/>
  <c r="R170" i="5"/>
  <c r="Y76" i="5"/>
  <c r="N76" i="5" s="1"/>
  <c r="AC113" i="5"/>
  <c r="AC164" i="5" s="1"/>
  <c r="AG131" i="5"/>
  <c r="AG164" i="5" s="1"/>
  <c r="AG156" i="5"/>
  <c r="AG163" i="5" s="1"/>
  <c r="AE163" i="5"/>
  <c r="AC163" i="5"/>
  <c r="C158" i="5"/>
  <c r="O69" i="5" l="1"/>
  <c r="AG79" i="5"/>
  <c r="N141" i="5"/>
  <c r="N105" i="5"/>
  <c r="AE79" i="5"/>
  <c r="O141" i="5"/>
  <c r="O87" i="5"/>
  <c r="L123" i="5"/>
  <c r="AE164" i="5"/>
  <c r="M105" i="5"/>
  <c r="L105" i="5" s="1"/>
  <c r="M141" i="5"/>
  <c r="L141" i="5" s="1"/>
  <c r="M69" i="5"/>
  <c r="L69" i="5" s="1"/>
  <c r="P120" i="5"/>
  <c r="P115" i="5"/>
  <c r="P66" i="5"/>
  <c r="O123" i="5" l="1"/>
  <c r="O105" i="5"/>
  <c r="M87" i="5"/>
  <c r="L87" i="5" s="1"/>
  <c r="AA157" i="5" l="1"/>
  <c r="Y157" i="5"/>
  <c r="N157" i="5"/>
  <c r="AA156" i="5"/>
  <c r="Y156" i="5"/>
  <c r="AB170" i="5"/>
  <c r="Z170" i="5"/>
  <c r="X170" i="5"/>
  <c r="AC155" i="5"/>
  <c r="AA155" i="5"/>
  <c r="Y155" i="5"/>
  <c r="W155" i="5"/>
  <c r="AC154" i="5"/>
  <c r="AA154" i="5"/>
  <c r="Y154" i="5"/>
  <c r="W154" i="5"/>
  <c r="AC153" i="5"/>
  <c r="AA153" i="5"/>
  <c r="Y153" i="5"/>
  <c r="W153" i="5"/>
  <c r="AC152" i="5"/>
  <c r="AA152" i="5"/>
  <c r="Y152" i="5"/>
  <c r="W152" i="5"/>
  <c r="AG151" i="5"/>
  <c r="AG150" i="5" s="1"/>
  <c r="AE151" i="5"/>
  <c r="AE150" i="5" s="1"/>
  <c r="AC151" i="5"/>
  <c r="AC150" i="5" s="1"/>
  <c r="U151" i="5"/>
  <c r="U150" i="5" s="1"/>
  <c r="S151" i="5"/>
  <c r="S150" i="5" s="1"/>
  <c r="Q151" i="5"/>
  <c r="Q150" i="5" s="1"/>
  <c r="P151" i="5"/>
  <c r="AA148" i="5"/>
  <c r="N148" i="5" s="1"/>
  <c r="Y148" i="5"/>
  <c r="AC147" i="5"/>
  <c r="AA147" i="5"/>
  <c r="Y147" i="5"/>
  <c r="W147" i="5"/>
  <c r="AC146" i="5"/>
  <c r="AA146" i="5"/>
  <c r="Y146" i="5"/>
  <c r="W146" i="5"/>
  <c r="AC145" i="5"/>
  <c r="AA145" i="5"/>
  <c r="Y145" i="5"/>
  <c r="W145" i="5"/>
  <c r="AC144" i="5"/>
  <c r="AA144" i="5"/>
  <c r="Y144" i="5"/>
  <c r="W144" i="5"/>
  <c r="AG143" i="5"/>
  <c r="AE143" i="5"/>
  <c r="AC143" i="5"/>
  <c r="AC132" i="5" s="1"/>
  <c r="U143" i="5"/>
  <c r="S143" i="5"/>
  <c r="Q143" i="5"/>
  <c r="Q138" i="5" s="1"/>
  <c r="P143" i="5"/>
  <c r="AC142" i="5"/>
  <c r="AA142" i="5"/>
  <c r="Y142" i="5"/>
  <c r="W142" i="5"/>
  <c r="N142" i="5" s="1"/>
  <c r="AC140" i="5"/>
  <c r="AA140" i="5"/>
  <c r="Y140" i="5"/>
  <c r="W140" i="5"/>
  <c r="N140" i="5" s="1"/>
  <c r="AC139" i="5"/>
  <c r="AA139" i="5"/>
  <c r="Y139" i="5"/>
  <c r="W139" i="5"/>
  <c r="N139" i="5" s="1"/>
  <c r="U138" i="5"/>
  <c r="S138" i="5"/>
  <c r="AC137" i="5"/>
  <c r="AA137" i="5"/>
  <c r="Y137" i="5"/>
  <c r="W137" i="5"/>
  <c r="AC136" i="5"/>
  <c r="AA136" i="5"/>
  <c r="Y136" i="5"/>
  <c r="W136" i="5"/>
  <c r="AC135" i="5"/>
  <c r="AA135" i="5"/>
  <c r="Y135" i="5"/>
  <c r="W135" i="5"/>
  <c r="AC134" i="5"/>
  <c r="AA134" i="5"/>
  <c r="Y134" i="5"/>
  <c r="W134" i="5"/>
  <c r="AG133" i="5"/>
  <c r="AG132" i="5" s="1"/>
  <c r="AE133" i="5"/>
  <c r="AE132" i="5" s="1"/>
  <c r="U133" i="5"/>
  <c r="S133" i="5"/>
  <c r="Q133" i="5"/>
  <c r="AA131" i="5"/>
  <c r="Y131" i="5"/>
  <c r="AA130" i="5"/>
  <c r="Y130" i="5"/>
  <c r="N130" i="5" s="1"/>
  <c r="AC129" i="5"/>
  <c r="AA129" i="5"/>
  <c r="Y129" i="5"/>
  <c r="W129" i="5"/>
  <c r="AC128" i="5"/>
  <c r="AA128" i="5"/>
  <c r="Y128" i="5"/>
  <c r="W128" i="5"/>
  <c r="AC127" i="5"/>
  <c r="AA127" i="5"/>
  <c r="Y127" i="5"/>
  <c r="W127" i="5"/>
  <c r="AC126" i="5"/>
  <c r="AA126" i="5"/>
  <c r="Y126" i="5"/>
  <c r="W126" i="5"/>
  <c r="AE125" i="5"/>
  <c r="U125" i="5"/>
  <c r="S125" i="5"/>
  <c r="Q125" i="5"/>
  <c r="Q120" i="5" s="1"/>
  <c r="AC124" i="5"/>
  <c r="AA124" i="5"/>
  <c r="Y124" i="5"/>
  <c r="W124" i="5"/>
  <c r="AC122" i="5"/>
  <c r="AA122" i="5"/>
  <c r="Y122" i="5"/>
  <c r="W122" i="5"/>
  <c r="AC121" i="5"/>
  <c r="AC120" i="5" s="1"/>
  <c r="AA121" i="5"/>
  <c r="AA120" i="5" s="1"/>
  <c r="Y121" i="5"/>
  <c r="Y120" i="5" s="1"/>
  <c r="W121" i="5"/>
  <c r="AG120" i="5"/>
  <c r="AG114" i="5" s="1"/>
  <c r="AE120" i="5"/>
  <c r="U120" i="5"/>
  <c r="S120" i="5"/>
  <c r="AC119" i="5"/>
  <c r="AA119" i="5"/>
  <c r="Y119" i="5"/>
  <c r="W119" i="5"/>
  <c r="AC118" i="5"/>
  <c r="AA118" i="5"/>
  <c r="Y118" i="5"/>
  <c r="W118" i="5"/>
  <c r="AC117" i="5"/>
  <c r="AA117" i="5"/>
  <c r="Y117" i="5"/>
  <c r="W117" i="5"/>
  <c r="AC116" i="5"/>
  <c r="AA116" i="5"/>
  <c r="Y116" i="5"/>
  <c r="Y115" i="5" s="1"/>
  <c r="W116" i="5"/>
  <c r="U115" i="5"/>
  <c r="S115" i="5"/>
  <c r="Q115" i="5"/>
  <c r="AA113" i="5"/>
  <c r="Y113" i="5"/>
  <c r="N113" i="5" s="1"/>
  <c r="AA112" i="5"/>
  <c r="Y112" i="5"/>
  <c r="N112" i="5" s="1"/>
  <c r="AC111" i="5"/>
  <c r="AA111" i="5"/>
  <c r="Y111" i="5"/>
  <c r="W111" i="5"/>
  <c r="AC110" i="5"/>
  <c r="AA110" i="5"/>
  <c r="Y110" i="5"/>
  <c r="W110" i="5"/>
  <c r="AC109" i="5"/>
  <c r="AA109" i="5"/>
  <c r="Y109" i="5"/>
  <c r="W109" i="5"/>
  <c r="AC108" i="5"/>
  <c r="AC107" i="5" s="1"/>
  <c r="AA108" i="5"/>
  <c r="Y108" i="5"/>
  <c r="W108" i="5"/>
  <c r="AG107" i="5"/>
  <c r="AF170" i="5"/>
  <c r="AE107" i="5"/>
  <c r="AD170" i="5"/>
  <c r="U107" i="5"/>
  <c r="S107" i="5"/>
  <c r="Q107" i="5"/>
  <c r="Q102" i="5" s="1"/>
  <c r="P107" i="5"/>
  <c r="AC106" i="5"/>
  <c r="AA106" i="5"/>
  <c r="Y106" i="5"/>
  <c r="W106" i="5"/>
  <c r="AC104" i="5"/>
  <c r="AA104" i="5"/>
  <c r="Y104" i="5"/>
  <c r="W104" i="5"/>
  <c r="AC103" i="5"/>
  <c r="AC102" i="5" s="1"/>
  <c r="AC96" i="5" s="1"/>
  <c r="AA103" i="5"/>
  <c r="AA102" i="5" s="1"/>
  <c r="Y103" i="5"/>
  <c r="Y102" i="5" s="1"/>
  <c r="W103" i="5"/>
  <c r="AG102" i="5"/>
  <c r="AE102" i="5"/>
  <c r="U102" i="5"/>
  <c r="AC101" i="5"/>
  <c r="AA101" i="5"/>
  <c r="Y101" i="5"/>
  <c r="W101" i="5"/>
  <c r="AC100" i="5"/>
  <c r="AA100" i="5"/>
  <c r="Y100" i="5"/>
  <c r="W100" i="5"/>
  <c r="AC99" i="5"/>
  <c r="AA99" i="5"/>
  <c r="Y99" i="5"/>
  <c r="W99" i="5"/>
  <c r="AC98" i="5"/>
  <c r="AA98" i="5"/>
  <c r="Y98" i="5"/>
  <c r="W98" i="5"/>
  <c r="AG97" i="5"/>
  <c r="AE97" i="5"/>
  <c r="U97" i="5"/>
  <c r="S97" i="5"/>
  <c r="Q97" i="5"/>
  <c r="AA94" i="5"/>
  <c r="AC93" i="5"/>
  <c r="AA93" i="5"/>
  <c r="Y93" i="5"/>
  <c r="W93" i="5"/>
  <c r="AC92" i="5"/>
  <c r="AA92" i="5"/>
  <c r="Y92" i="5"/>
  <c r="W92" i="5"/>
  <c r="AC91" i="5"/>
  <c r="AA91" i="5"/>
  <c r="Y91" i="5"/>
  <c r="W91" i="5"/>
  <c r="AC90" i="5"/>
  <c r="AC89" i="5" s="1"/>
  <c r="AC78" i="5" s="1"/>
  <c r="AA90" i="5"/>
  <c r="Y90" i="5"/>
  <c r="W90" i="5"/>
  <c r="AG89" i="5"/>
  <c r="AE89" i="5"/>
  <c r="U89" i="5"/>
  <c r="T89" i="5"/>
  <c r="S89" i="5"/>
  <c r="Q89" i="5"/>
  <c r="P89" i="5"/>
  <c r="AC88" i="5"/>
  <c r="AA88" i="5"/>
  <c r="Y88" i="5"/>
  <c r="W88" i="5"/>
  <c r="AC86" i="5"/>
  <c r="AA86" i="5"/>
  <c r="Y86" i="5"/>
  <c r="W86" i="5"/>
  <c r="AC85" i="5"/>
  <c r="AA85" i="5"/>
  <c r="Y85" i="5"/>
  <c r="Y84" i="5" s="1"/>
  <c r="W85" i="5"/>
  <c r="AG84" i="5"/>
  <c r="U84" i="5"/>
  <c r="AC83" i="5"/>
  <c r="AA83" i="5"/>
  <c r="Y83" i="5"/>
  <c r="W83" i="5"/>
  <c r="N83" i="5" s="1"/>
  <c r="M83" i="5" s="1"/>
  <c r="AC82" i="5"/>
  <c r="AA82" i="5"/>
  <c r="Y82" i="5"/>
  <c r="W82" i="5"/>
  <c r="N82" i="5" s="1"/>
  <c r="M82" i="5" s="1"/>
  <c r="AC81" i="5"/>
  <c r="AA81" i="5"/>
  <c r="Y81" i="5"/>
  <c r="W81" i="5"/>
  <c r="N81" i="5" s="1"/>
  <c r="M81" i="5" s="1"/>
  <c r="AC80" i="5"/>
  <c r="AA80" i="5"/>
  <c r="AA79" i="5" s="1"/>
  <c r="Y80" i="5"/>
  <c r="W80" i="5"/>
  <c r="N80" i="5" s="1"/>
  <c r="M80" i="5" s="1"/>
  <c r="AE78" i="5"/>
  <c r="S79" i="5"/>
  <c r="N79" i="5" s="1"/>
  <c r="Q79" i="5"/>
  <c r="P79" i="5"/>
  <c r="AA72" i="5"/>
  <c r="U71" i="5"/>
  <c r="AE66" i="5"/>
  <c r="AG66" i="5"/>
  <c r="U66" i="5"/>
  <c r="U61" i="5"/>
  <c r="AC75" i="5"/>
  <c r="AA75" i="5"/>
  <c r="Y75" i="5"/>
  <c r="W75" i="5"/>
  <c r="AC74" i="5"/>
  <c r="AA74" i="5"/>
  <c r="Y74" i="5"/>
  <c r="W74" i="5"/>
  <c r="AC73" i="5"/>
  <c r="AA73" i="5"/>
  <c r="Y73" i="5"/>
  <c r="W73" i="5"/>
  <c r="AC72" i="5"/>
  <c r="AC71" i="5" s="1"/>
  <c r="Y72" i="5"/>
  <c r="W72" i="5"/>
  <c r="AG71" i="5"/>
  <c r="AE71" i="5"/>
  <c r="S71" i="5"/>
  <c r="Q71" i="5"/>
  <c r="Q66" i="5" s="1"/>
  <c r="P71" i="5"/>
  <c r="AC70" i="5"/>
  <c r="AA70" i="5"/>
  <c r="Y70" i="5"/>
  <c r="W70" i="5"/>
  <c r="AC68" i="5"/>
  <c r="AA68" i="5"/>
  <c r="Y68" i="5"/>
  <c r="W68" i="5"/>
  <c r="AC67" i="5"/>
  <c r="AC66" i="5" s="1"/>
  <c r="AA67" i="5"/>
  <c r="AA66" i="5" s="1"/>
  <c r="Y67" i="5"/>
  <c r="W67" i="5"/>
  <c r="P61" i="5"/>
  <c r="Q61" i="5"/>
  <c r="Q60" i="5" s="1"/>
  <c r="S66" i="5" l="1"/>
  <c r="N91" i="5"/>
  <c r="M91" i="5" s="1"/>
  <c r="N116" i="5"/>
  <c r="M116" i="5" s="1"/>
  <c r="N118" i="5"/>
  <c r="M118" i="5" s="1"/>
  <c r="N119" i="5"/>
  <c r="M119" i="5" s="1"/>
  <c r="N121" i="5"/>
  <c r="M121" i="5" s="1"/>
  <c r="N122" i="5"/>
  <c r="M122" i="5" s="1"/>
  <c r="N124" i="5"/>
  <c r="M124" i="5" s="1"/>
  <c r="N126" i="5"/>
  <c r="M126" i="5" s="1"/>
  <c r="N127" i="5"/>
  <c r="N128" i="5"/>
  <c r="N129" i="5"/>
  <c r="O129" i="5" s="1"/>
  <c r="S102" i="5"/>
  <c r="N90" i="5"/>
  <c r="N93" i="5"/>
  <c r="N117" i="5"/>
  <c r="M117" i="5" s="1"/>
  <c r="N68" i="5"/>
  <c r="N74" i="5"/>
  <c r="N85" i="5"/>
  <c r="N86" i="5"/>
  <c r="N88" i="5"/>
  <c r="N103" i="5"/>
  <c r="N104" i="5"/>
  <c r="N106" i="5"/>
  <c r="N108" i="5"/>
  <c r="O108" i="5" s="1"/>
  <c r="N109" i="5"/>
  <c r="N110" i="5"/>
  <c r="N111" i="5"/>
  <c r="N133" i="5"/>
  <c r="N134" i="5"/>
  <c r="M134" i="5" s="1"/>
  <c r="N135" i="5"/>
  <c r="M135" i="5" s="1"/>
  <c r="N136" i="5"/>
  <c r="M136" i="5" s="1"/>
  <c r="N137" i="5"/>
  <c r="M137" i="5" s="1"/>
  <c r="S84" i="5"/>
  <c r="N84" i="5" s="1"/>
  <c r="M84" i="5" s="1"/>
  <c r="P60" i="5"/>
  <c r="N92" i="5"/>
  <c r="N94" i="5"/>
  <c r="P94" i="5" s="1"/>
  <c r="N67" i="5"/>
  <c r="N70" i="5"/>
  <c r="N73" i="5"/>
  <c r="N75" i="5"/>
  <c r="M79" i="5"/>
  <c r="N72" i="5"/>
  <c r="N97" i="5"/>
  <c r="M97" i="5" s="1"/>
  <c r="N98" i="5"/>
  <c r="M98" i="5" s="1"/>
  <c r="N99" i="5"/>
  <c r="M99" i="5" s="1"/>
  <c r="N100" i="5"/>
  <c r="M100" i="5" s="1"/>
  <c r="N101" i="5"/>
  <c r="M101" i="5" s="1"/>
  <c r="Y96" i="5"/>
  <c r="AE114" i="5"/>
  <c r="N131" i="5"/>
  <c r="N144" i="5"/>
  <c r="M144" i="5" s="1"/>
  <c r="N145" i="5"/>
  <c r="N146" i="5"/>
  <c r="N147" i="5"/>
  <c r="P149" i="5"/>
  <c r="O149" i="5" s="1"/>
  <c r="Q114" i="5"/>
  <c r="O122" i="5"/>
  <c r="L122" i="5"/>
  <c r="O124" i="5"/>
  <c r="Y163" i="5"/>
  <c r="M157" i="5"/>
  <c r="L157" i="5" s="1"/>
  <c r="P157" i="5"/>
  <c r="O157" i="5" s="1"/>
  <c r="AA163" i="5"/>
  <c r="U59" i="5"/>
  <c r="M88" i="5"/>
  <c r="M93" i="5"/>
  <c r="P113" i="5"/>
  <c r="N152" i="5"/>
  <c r="M152" i="5" s="1"/>
  <c r="O88" i="5"/>
  <c r="S59" i="5"/>
  <c r="Y164" i="5"/>
  <c r="AA164" i="5"/>
  <c r="AG78" i="5"/>
  <c r="M108" i="5"/>
  <c r="L108" i="5" s="1"/>
  <c r="Q59" i="5"/>
  <c r="L94" i="5"/>
  <c r="Q96" i="5"/>
  <c r="M145" i="5"/>
  <c r="M146" i="5"/>
  <c r="AE96" i="5"/>
  <c r="M127" i="5"/>
  <c r="M128" i="5"/>
  <c r="Y143" i="5"/>
  <c r="Y132" i="5" s="1"/>
  <c r="S114" i="5"/>
  <c r="P131" i="5"/>
  <c r="AA143" i="5"/>
  <c r="N155" i="5"/>
  <c r="M155" i="5" s="1"/>
  <c r="N153" i="5"/>
  <c r="M153" i="5" s="1"/>
  <c r="N154" i="5"/>
  <c r="M154" i="5" s="1"/>
  <c r="Y151" i="5"/>
  <c r="Y150" i="5" s="1"/>
  <c r="AA151" i="5"/>
  <c r="AA150" i="5" s="1"/>
  <c r="Q132" i="5"/>
  <c r="S132" i="5"/>
  <c r="AA107" i="5"/>
  <c r="AG96" i="5"/>
  <c r="Q78" i="5"/>
  <c r="AA89" i="5"/>
  <c r="AA78" i="5" s="1"/>
  <c r="AA71" i="5"/>
  <c r="M90" i="5"/>
  <c r="M92" i="5"/>
  <c r="W143" i="5"/>
  <c r="N143" i="5" s="1"/>
  <c r="W151" i="5"/>
  <c r="W150" i="5" s="1"/>
  <c r="L99" i="5"/>
  <c r="O139" i="5"/>
  <c r="O140" i="5"/>
  <c r="M142" i="5"/>
  <c r="L142" i="5" s="1"/>
  <c r="N156" i="5"/>
  <c r="P156" i="5" s="1"/>
  <c r="P150" i="5" s="1"/>
  <c r="L153" i="5"/>
  <c r="L155" i="5"/>
  <c r="O134" i="5"/>
  <c r="O135" i="5"/>
  <c r="O136" i="5"/>
  <c r="W138" i="5"/>
  <c r="N138" i="5" s="1"/>
  <c r="M138" i="5" s="1"/>
  <c r="O146" i="5"/>
  <c r="L134" i="5"/>
  <c r="L145" i="5"/>
  <c r="L146" i="5"/>
  <c r="L149" i="5"/>
  <c r="Y89" i="5"/>
  <c r="Y78" i="5" s="1"/>
  <c r="M109" i="5"/>
  <c r="M110" i="5"/>
  <c r="Y125" i="5"/>
  <c r="AA125" i="5"/>
  <c r="N125" i="5" s="1"/>
  <c r="M125" i="5" s="1"/>
  <c r="M114" i="5" s="1"/>
  <c r="W102" i="5"/>
  <c r="Y107" i="5"/>
  <c r="AC125" i="5"/>
  <c r="AC114" i="5" s="1"/>
  <c r="M129" i="5"/>
  <c r="L129" i="5" s="1"/>
  <c r="Y71" i="5"/>
  <c r="W89" i="5"/>
  <c r="N89" i="5" s="1"/>
  <c r="W107" i="5"/>
  <c r="N107" i="5" s="1"/>
  <c r="M111" i="5"/>
  <c r="W115" i="5"/>
  <c r="N115" i="5" s="1"/>
  <c r="M115" i="5" s="1"/>
  <c r="W97" i="5"/>
  <c r="W71" i="5"/>
  <c r="W60" i="5" s="1"/>
  <c r="M85" i="5"/>
  <c r="L85" i="5" s="1"/>
  <c r="AA97" i="5"/>
  <c r="AA96" i="5" s="1"/>
  <c r="O104" i="5"/>
  <c r="O106" i="5"/>
  <c r="AA115" i="5"/>
  <c r="W125" i="5"/>
  <c r="P130" i="5"/>
  <c r="W120" i="5"/>
  <c r="N120" i="5" s="1"/>
  <c r="M120" i="5" s="1"/>
  <c r="O127" i="5"/>
  <c r="Y114" i="5"/>
  <c r="O99" i="5"/>
  <c r="O83" i="5"/>
  <c r="W84" i="5"/>
  <c r="O92" i="5"/>
  <c r="L82" i="5"/>
  <c r="L92" i="5"/>
  <c r="P76" i="5"/>
  <c r="E158" i="5"/>
  <c r="P78" i="5" l="1"/>
  <c r="P114" i="5"/>
  <c r="M147" i="5"/>
  <c r="M143" i="5" s="1"/>
  <c r="N71" i="5"/>
  <c r="M78" i="5"/>
  <c r="M133" i="5"/>
  <c r="N132" i="5"/>
  <c r="N102" i="5"/>
  <c r="M102" i="5" s="1"/>
  <c r="M96" i="5" s="1"/>
  <c r="O117" i="5"/>
  <c r="O101" i="5"/>
  <c r="Y59" i="5"/>
  <c r="Y60" i="5"/>
  <c r="O153" i="5"/>
  <c r="L124" i="5"/>
  <c r="N78" i="5"/>
  <c r="S60" i="5"/>
  <c r="N66" i="5"/>
  <c r="M106" i="5"/>
  <c r="L106" i="5" s="1"/>
  <c r="M140" i="5"/>
  <c r="L140" i="5" s="1"/>
  <c r="O155" i="5"/>
  <c r="O142" i="5"/>
  <c r="O137" i="5"/>
  <c r="L128" i="5"/>
  <c r="L127" i="5"/>
  <c r="L119" i="5"/>
  <c r="L118" i="5"/>
  <c r="O119" i="5"/>
  <c r="O116" i="5"/>
  <c r="M104" i="5"/>
  <c r="L104" i="5" s="1"/>
  <c r="O100" i="5"/>
  <c r="L83" i="5"/>
  <c r="O145" i="5"/>
  <c r="O110" i="5"/>
  <c r="W96" i="5"/>
  <c r="M89" i="5"/>
  <c r="L112" i="5"/>
  <c r="P112" i="5"/>
  <c r="P102" i="5" s="1"/>
  <c r="P59" i="5" s="1"/>
  <c r="O75" i="5"/>
  <c r="M75" i="5"/>
  <c r="L75" i="5" s="1"/>
  <c r="O68" i="5"/>
  <c r="M68" i="5"/>
  <c r="L68" i="5" s="1"/>
  <c r="L91" i="5"/>
  <c r="L81" i="5"/>
  <c r="O91" i="5"/>
  <c r="O82" i="5"/>
  <c r="L117" i="5"/>
  <c r="M107" i="5"/>
  <c r="L137" i="5"/>
  <c r="O74" i="5"/>
  <c r="M74" i="5"/>
  <c r="L74" i="5" s="1"/>
  <c r="L90" i="5"/>
  <c r="O90" i="5"/>
  <c r="O81" i="5"/>
  <c r="L136" i="5"/>
  <c r="O144" i="5"/>
  <c r="AA132" i="5"/>
  <c r="O86" i="5"/>
  <c r="M86" i="5"/>
  <c r="L86" i="5" s="1"/>
  <c r="O73" i="5"/>
  <c r="M73" i="5"/>
  <c r="L73" i="5" s="1"/>
  <c r="L93" i="5"/>
  <c r="O93" i="5"/>
  <c r="L131" i="5"/>
  <c r="O128" i="5"/>
  <c r="O118" i="5"/>
  <c r="L144" i="5"/>
  <c r="L135" i="5"/>
  <c r="O147" i="5"/>
  <c r="W132" i="5"/>
  <c r="L154" i="5"/>
  <c r="O154" i="5"/>
  <c r="Q58" i="5"/>
  <c r="L148" i="5"/>
  <c r="P148" i="5"/>
  <c r="P132" i="5" s="1"/>
  <c r="O70" i="5"/>
  <c r="M70" i="5"/>
  <c r="L70" i="5" s="1"/>
  <c r="P95" i="5"/>
  <c r="L88" i="5"/>
  <c r="O103" i="5"/>
  <c r="M103" i="5"/>
  <c r="L103" i="5" s="1"/>
  <c r="L76" i="5"/>
  <c r="L156" i="5"/>
  <c r="L130" i="5"/>
  <c r="M67" i="5"/>
  <c r="L67" i="5" s="1"/>
  <c r="O121" i="5"/>
  <c r="O120" i="5" s="1"/>
  <c r="W78" i="5"/>
  <c r="L121" i="5"/>
  <c r="L120" i="5" s="1"/>
  <c r="O85" i="5"/>
  <c r="O152" i="5"/>
  <c r="L152" i="5"/>
  <c r="N151" i="5"/>
  <c r="O109" i="5"/>
  <c r="O111" i="5"/>
  <c r="M139" i="5"/>
  <c r="L139" i="5" s="1"/>
  <c r="L126" i="5"/>
  <c r="O67" i="5"/>
  <c r="M72" i="5"/>
  <c r="O72" i="5"/>
  <c r="W114" i="5"/>
  <c r="L98" i="5"/>
  <c r="L97" i="5" s="1"/>
  <c r="L116" i="5"/>
  <c r="L110" i="5"/>
  <c r="L101" i="5"/>
  <c r="L80" i="5"/>
  <c r="O80" i="5"/>
  <c r="L109" i="5"/>
  <c r="L100" i="5"/>
  <c r="O98" i="5"/>
  <c r="O97" i="5" s="1"/>
  <c r="O126" i="5"/>
  <c r="AA114" i="5"/>
  <c r="L111" i="5"/>
  <c r="U25" i="5"/>
  <c r="S25" i="5"/>
  <c r="U24" i="5"/>
  <c r="S24" i="5"/>
  <c r="U23" i="5"/>
  <c r="S23" i="5"/>
  <c r="U22" i="5"/>
  <c r="S22" i="5"/>
  <c r="U21" i="5"/>
  <c r="S21" i="5"/>
  <c r="U20" i="5"/>
  <c r="S20" i="5"/>
  <c r="U19" i="5"/>
  <c r="S19" i="5"/>
  <c r="S18" i="5"/>
  <c r="U17" i="5"/>
  <c r="N17" i="5" s="1"/>
  <c r="U16" i="5"/>
  <c r="S16" i="5"/>
  <c r="U15" i="5"/>
  <c r="S15" i="5"/>
  <c r="U14" i="5"/>
  <c r="S14" i="5"/>
  <c r="U13" i="5"/>
  <c r="S13" i="5"/>
  <c r="S12" i="5" s="1"/>
  <c r="Q12" i="5"/>
  <c r="P12" i="5"/>
  <c r="M12" i="5"/>
  <c r="S159" i="5" l="1"/>
  <c r="S158" i="5"/>
  <c r="W58" i="5"/>
  <c r="L143" i="5"/>
  <c r="L132" i="5" s="1"/>
  <c r="L147" i="5"/>
  <c r="U12" i="5"/>
  <c r="U158" i="5" s="1"/>
  <c r="N150" i="5"/>
  <c r="M151" i="5"/>
  <c r="M150" i="5" s="1"/>
  <c r="O143" i="5"/>
  <c r="L72" i="5"/>
  <c r="L71" i="5" s="1"/>
  <c r="L60" i="5" s="1"/>
  <c r="M71" i="5"/>
  <c r="M132" i="5"/>
  <c r="O71" i="5"/>
  <c r="O107" i="5"/>
  <c r="O102" i="5" s="1"/>
  <c r="N13" i="5"/>
  <c r="O13" i="5" s="1"/>
  <c r="M66" i="5"/>
  <c r="L114" i="5"/>
  <c r="N114" i="5"/>
  <c r="N96" i="5"/>
  <c r="L89" i="5"/>
  <c r="O89" i="5"/>
  <c r="P96" i="5"/>
  <c r="L151" i="5"/>
  <c r="L150" i="5" s="1"/>
  <c r="O151" i="5"/>
  <c r="O150" i="5" s="1"/>
  <c r="O95" i="5"/>
  <c r="O96" i="5"/>
  <c r="L107" i="5"/>
  <c r="L102" i="5" s="1"/>
  <c r="O132" i="5"/>
  <c r="O114" i="5"/>
  <c r="O17" i="5"/>
  <c r="N21" i="5"/>
  <c r="O21" i="5" s="1"/>
  <c r="N25" i="5"/>
  <c r="O25" i="5" s="1"/>
  <c r="N18" i="5"/>
  <c r="O18" i="5" s="1"/>
  <c r="N20" i="5"/>
  <c r="O20" i="5" s="1"/>
  <c r="N15" i="5"/>
  <c r="O15" i="5" s="1"/>
  <c r="N24" i="5"/>
  <c r="O24" i="5" s="1"/>
  <c r="N14" i="5"/>
  <c r="O14" i="5" s="1"/>
  <c r="N16" i="5"/>
  <c r="O16" i="5" s="1"/>
  <c r="N19" i="5"/>
  <c r="O19" i="5" s="1"/>
  <c r="N22" i="5"/>
  <c r="O22" i="5" s="1"/>
  <c r="N23" i="5"/>
  <c r="O23" i="5" s="1"/>
  <c r="L13" i="5"/>
  <c r="M60" i="5" l="1"/>
  <c r="M59" i="5"/>
  <c r="O78" i="5"/>
  <c r="O59" i="5"/>
  <c r="O60" i="5"/>
  <c r="L78" i="5"/>
  <c r="L24" i="5"/>
  <c r="P58" i="5"/>
  <c r="U159" i="5"/>
  <c r="L96" i="5"/>
  <c r="L58" i="5" s="1"/>
  <c r="L15" i="5"/>
  <c r="L14" i="5"/>
  <c r="L20" i="5"/>
  <c r="L18" i="5"/>
  <c r="L17" i="5"/>
  <c r="L21" i="5"/>
  <c r="L16" i="5"/>
  <c r="L23" i="5"/>
  <c r="L22" i="5"/>
  <c r="L25" i="5"/>
  <c r="N12" i="5"/>
  <c r="L19" i="5"/>
  <c r="O12" i="5"/>
  <c r="L12" i="5" l="1"/>
  <c r="P38" i="5"/>
  <c r="Q39" i="5"/>
  <c r="Q38" i="5" s="1"/>
  <c r="N57" i="5"/>
  <c r="M57" i="5" s="1"/>
  <c r="O57" i="5" l="1"/>
  <c r="L57" i="5"/>
  <c r="W40" i="5"/>
  <c r="W41" i="5"/>
  <c r="W42" i="5"/>
  <c r="W43" i="5"/>
  <c r="W44" i="5"/>
  <c r="Y28" i="5"/>
  <c r="Y26" i="5" s="1"/>
  <c r="I4" i="14" l="1"/>
  <c r="I5" i="14"/>
  <c r="I7" i="14"/>
  <c r="C8" i="14"/>
  <c r="D8" i="14"/>
  <c r="E8" i="14"/>
  <c r="F8" i="14"/>
  <c r="G8" i="14"/>
  <c r="H8" i="14"/>
  <c r="B8" i="14"/>
  <c r="W169" i="5"/>
  <c r="AE61" i="5"/>
  <c r="AE59" i="5" s="1"/>
  <c r="AG61" i="5"/>
  <c r="AG59" i="5" s="1"/>
  <c r="AE60" i="5" l="1"/>
  <c r="AE58" i="5" s="1"/>
  <c r="AG60" i="5"/>
  <c r="AG58" i="5" s="1"/>
  <c r="I8" i="14"/>
  <c r="AG169" i="5" l="1"/>
  <c r="AE169" i="5"/>
  <c r="AC169" i="5"/>
  <c r="AA169" i="5"/>
  <c r="Y169" i="5"/>
  <c r="AE168" i="5"/>
  <c r="AC168" i="5"/>
  <c r="AA168" i="5"/>
  <c r="Y168" i="5"/>
  <c r="AG167" i="5"/>
  <c r="AE167" i="5"/>
  <c r="AC167" i="5"/>
  <c r="Y167" i="5"/>
  <c r="W167" i="5"/>
  <c r="W166" i="5"/>
  <c r="AG34" i="5" l="1"/>
  <c r="AG26" i="5" s="1"/>
  <c r="AE34" i="5"/>
  <c r="AE26" i="5" s="1"/>
  <c r="N34" i="5" l="1"/>
  <c r="L34" i="5" l="1"/>
  <c r="O34" i="5"/>
  <c r="AG166" i="5" l="1"/>
  <c r="AE166" i="5"/>
  <c r="Y166" i="5"/>
  <c r="W62" i="5"/>
  <c r="W63" i="5"/>
  <c r="W64" i="5"/>
  <c r="W65" i="5"/>
  <c r="AC62" i="5"/>
  <c r="AC63" i="5"/>
  <c r="AC64" i="5"/>
  <c r="AA62" i="5"/>
  <c r="AA63" i="5"/>
  <c r="AA64" i="5"/>
  <c r="Y62" i="5"/>
  <c r="Y63" i="5"/>
  <c r="Y64" i="5"/>
  <c r="Y65" i="5"/>
  <c r="W55" i="5"/>
  <c r="N62" i="5" l="1"/>
  <c r="N64" i="5"/>
  <c r="M64" i="5" s="1"/>
  <c r="N63" i="5"/>
  <c r="W59" i="5"/>
  <c r="M63" i="5"/>
  <c r="Y58" i="5" l="1"/>
  <c r="O63" i="5"/>
  <c r="O64" i="5"/>
  <c r="L64" i="5"/>
  <c r="O62" i="5"/>
  <c r="M62" i="5"/>
  <c r="L63" i="5"/>
  <c r="T170" i="5"/>
  <c r="AA65" i="5"/>
  <c r="AA37" i="5"/>
  <c r="AA36" i="5"/>
  <c r="AA61" i="5" l="1"/>
  <c r="L62" i="5"/>
  <c r="AA59" i="5" l="1"/>
  <c r="AA60" i="5"/>
  <c r="AA58" i="5" s="1"/>
  <c r="AC54" i="5"/>
  <c r="AC55" i="5"/>
  <c r="AA54" i="5"/>
  <c r="AA55" i="5"/>
  <c r="AE41" i="5"/>
  <c r="AG41" i="5"/>
  <c r="AE42" i="5"/>
  <c r="AG42" i="5"/>
  <c r="AE43" i="5"/>
  <c r="AG43" i="5"/>
  <c r="AE44" i="5"/>
  <c r="AG44" i="5"/>
  <c r="AE45" i="5"/>
  <c r="AG45" i="5"/>
  <c r="AE46" i="5"/>
  <c r="AG46" i="5"/>
  <c r="AE47" i="5"/>
  <c r="AG47" i="5"/>
  <c r="AE48" i="5"/>
  <c r="AG48" i="5"/>
  <c r="AE49" i="5"/>
  <c r="AG49" i="5"/>
  <c r="AE50" i="5"/>
  <c r="AG50" i="5"/>
  <c r="AE51" i="5"/>
  <c r="AG51" i="5"/>
  <c r="AG52" i="5"/>
  <c r="AE54" i="5"/>
  <c r="AG54" i="5"/>
  <c r="AG40" i="5"/>
  <c r="AE40" i="5"/>
  <c r="AC49" i="5"/>
  <c r="Y49" i="5"/>
  <c r="Y51" i="5"/>
  <c r="Y52" i="5"/>
  <c r="Y53" i="5"/>
  <c r="Y54" i="5"/>
  <c r="Y55" i="5"/>
  <c r="Y56" i="5"/>
  <c r="W49" i="5"/>
  <c r="W50" i="5"/>
  <c r="W51" i="5"/>
  <c r="W54" i="5"/>
  <c r="W56" i="5"/>
  <c r="W45" i="5"/>
  <c r="W46" i="5"/>
  <c r="W47" i="5"/>
  <c r="AC43" i="5"/>
  <c r="AC44" i="5"/>
  <c r="AC45" i="5"/>
  <c r="AC46" i="5"/>
  <c r="AC47" i="5"/>
  <c r="AC48" i="5"/>
  <c r="AA40" i="5"/>
  <c r="AA41" i="5"/>
  <c r="AA43" i="5"/>
  <c r="AA44" i="5"/>
  <c r="AA46" i="5"/>
  <c r="AA47" i="5"/>
  <c r="AA48" i="5"/>
  <c r="Y41" i="5"/>
  <c r="Y42" i="5"/>
  <c r="Y43" i="5"/>
  <c r="Y44" i="5"/>
  <c r="Y45" i="5"/>
  <c r="Y46" i="5"/>
  <c r="Y47" i="5"/>
  <c r="Y40" i="5"/>
  <c r="AA29" i="5"/>
  <c r="N29" i="5" l="1"/>
  <c r="AA26" i="5"/>
  <c r="AE39" i="5"/>
  <c r="N55" i="5"/>
  <c r="M55" i="5" s="1"/>
  <c r="AG39" i="5"/>
  <c r="N44" i="5"/>
  <c r="N42" i="5"/>
  <c r="N40" i="5"/>
  <c r="N45" i="5"/>
  <c r="N41" i="5"/>
  <c r="M41" i="5" s="1"/>
  <c r="N46" i="5"/>
  <c r="N52" i="5"/>
  <c r="M52" i="5" s="1"/>
  <c r="N54" i="5"/>
  <c r="M54" i="5" s="1"/>
  <c r="N47" i="5"/>
  <c r="N43" i="5"/>
  <c r="M29" i="5"/>
  <c r="L29" i="5" s="1"/>
  <c r="O29" i="5"/>
  <c r="O43" i="5" l="1"/>
  <c r="M43" i="5"/>
  <c r="M47" i="5"/>
  <c r="L47" i="5" s="1"/>
  <c r="M42" i="5"/>
  <c r="L42" i="5" s="1"/>
  <c r="O54" i="5"/>
  <c r="O44" i="5"/>
  <c r="M44" i="5"/>
  <c r="L44" i="5" s="1"/>
  <c r="M46" i="5"/>
  <c r="L46" i="5" s="1"/>
  <c r="M45" i="5"/>
  <c r="L45" i="5" s="1"/>
  <c r="O42" i="5"/>
  <c r="L54" i="5"/>
  <c r="L41" i="5"/>
  <c r="O41" i="5"/>
  <c r="L43" i="5"/>
  <c r="O45" i="5"/>
  <c r="O47" i="5"/>
  <c r="O46" i="5"/>
  <c r="AC30" i="5"/>
  <c r="AC26" i="5" s="1"/>
  <c r="Y37" i="5" l="1"/>
  <c r="W37" i="5"/>
  <c r="N37" i="5" l="1"/>
  <c r="M37" i="5" l="1"/>
  <c r="L37" i="5" s="1"/>
  <c r="O37" i="5"/>
  <c r="AC65" i="5"/>
  <c r="AC61" i="5" l="1"/>
  <c r="N65" i="5"/>
  <c r="O65" i="5" s="1"/>
  <c r="AC60" i="5"/>
  <c r="AC58" i="5" s="1"/>
  <c r="AG159" i="5"/>
  <c r="AC59" i="5" l="1"/>
  <c r="N61" i="5"/>
  <c r="O58" i="5"/>
  <c r="M65" i="5"/>
  <c r="P35" i="5"/>
  <c r="N60" i="5" l="1"/>
  <c r="N59" i="5"/>
  <c r="M58" i="5"/>
  <c r="N58" i="5"/>
  <c r="Q159" i="5"/>
  <c r="L65" i="5"/>
  <c r="L59" i="5" l="1"/>
  <c r="AC53" i="5" l="1"/>
  <c r="AC56" i="5" l="1"/>
  <c r="AC39" i="5" s="1"/>
  <c r="O40" i="5"/>
  <c r="AA49" i="5"/>
  <c r="AA51" i="5"/>
  <c r="AA53" i="5"/>
  <c r="AA56" i="5"/>
  <c r="Y48" i="5"/>
  <c r="Y39" i="5" s="1"/>
  <c r="Y38" i="5" s="1"/>
  <c r="Y158" i="5" s="1"/>
  <c r="O52" i="5"/>
  <c r="W48" i="5"/>
  <c r="W39" i="5" s="1"/>
  <c r="W36" i="5"/>
  <c r="W35" i="5" s="1"/>
  <c r="N32" i="5"/>
  <c r="N33" i="5"/>
  <c r="W27" i="5"/>
  <c r="W26" i="5" s="1"/>
  <c r="AA39" i="5" l="1"/>
  <c r="N49" i="5"/>
  <c r="M49" i="5" s="1"/>
  <c r="L49" i="5" s="1"/>
  <c r="N27" i="5"/>
  <c r="W38" i="5"/>
  <c r="N31" i="5"/>
  <c r="N30" i="5"/>
  <c r="N28" i="5"/>
  <c r="M28" i="5" s="1"/>
  <c r="L28" i="5" s="1"/>
  <c r="N48" i="5"/>
  <c r="M48" i="5" s="1"/>
  <c r="N56" i="5"/>
  <c r="N51" i="5"/>
  <c r="N50" i="5"/>
  <c r="N39" i="5" s="1"/>
  <c r="N53" i="5"/>
  <c r="M33" i="5"/>
  <c r="L33" i="5" s="1"/>
  <c r="AA159" i="5"/>
  <c r="Y159" i="5"/>
  <c r="AE159" i="5"/>
  <c r="O33" i="5"/>
  <c r="O55" i="5"/>
  <c r="L52" i="5"/>
  <c r="M40" i="5"/>
  <c r="L55" i="5"/>
  <c r="N36" i="5"/>
  <c r="M50" i="5" l="1"/>
  <c r="W159" i="5"/>
  <c r="W158" i="5"/>
  <c r="O51" i="5"/>
  <c r="M51" i="5"/>
  <c r="O53" i="5"/>
  <c r="M53" i="5"/>
  <c r="L53" i="5" s="1"/>
  <c r="O50" i="5"/>
  <c r="O28" i="5"/>
  <c r="N38" i="5"/>
  <c r="L51" i="5"/>
  <c r="O48" i="5"/>
  <c r="N26" i="5"/>
  <c r="N159" i="5" s="1"/>
  <c r="AC159" i="5"/>
  <c r="O49" i="5"/>
  <c r="N35" i="5"/>
  <c r="L40" i="5"/>
  <c r="L48" i="5"/>
  <c r="M36" i="5"/>
  <c r="O36" i="5"/>
  <c r="L56" i="5"/>
  <c r="O56" i="5"/>
  <c r="M32" i="5"/>
  <c r="L32" i="5" s="1"/>
  <c r="O32" i="5"/>
  <c r="M27" i="5"/>
  <c r="O27" i="5"/>
  <c r="P26" i="5"/>
  <c r="L30" i="5"/>
  <c r="M31" i="5"/>
  <c r="L31" i="5" s="1"/>
  <c r="O39" i="5" l="1"/>
  <c r="N158" i="5"/>
  <c r="P159" i="5"/>
  <c r="P158" i="5"/>
  <c r="L50" i="5"/>
  <c r="L39" i="5" s="1"/>
  <c r="M39" i="5"/>
  <c r="O38" i="5"/>
  <c r="M26" i="5"/>
  <c r="O30" i="5"/>
  <c r="M35" i="5"/>
  <c r="L27" i="5"/>
  <c r="L26" i="5" s="1"/>
  <c r="L158" i="5" s="1"/>
  <c r="O35" i="5"/>
  <c r="O31" i="5"/>
  <c r="L36" i="5"/>
  <c r="L35" i="5" s="1"/>
  <c r="AC38" i="5"/>
  <c r="AC158" i="5" s="1"/>
  <c r="Q158" i="5"/>
  <c r="AA38" i="5"/>
  <c r="AA158" i="5" s="1"/>
  <c r="AG38" i="5"/>
  <c r="AG158" i="5" s="1"/>
  <c r="AE38" i="5"/>
  <c r="AE158" i="5" s="1"/>
  <c r="M159" i="5" l="1"/>
  <c r="M158" i="5"/>
  <c r="L159" i="5"/>
  <c r="M38" i="5"/>
  <c r="O26" i="5"/>
  <c r="L38" i="5"/>
  <c r="O159" i="5" l="1"/>
  <c r="O158" i="5"/>
</calcChain>
</file>

<file path=xl/sharedStrings.xml><?xml version="1.0" encoding="utf-8"?>
<sst xmlns="http://schemas.openxmlformats.org/spreadsheetml/2006/main" count="584" uniqueCount="321">
  <si>
    <t>ГИА</t>
  </si>
  <si>
    <t>1 сем</t>
  </si>
  <si>
    <t>2 сем</t>
  </si>
  <si>
    <t>п</t>
  </si>
  <si>
    <t>д</t>
  </si>
  <si>
    <t>и</t>
  </si>
  <si>
    <t>ПЛАН УЧЕБНОГО ПРОЦЕССА</t>
  </si>
  <si>
    <t>Индекс</t>
  </si>
  <si>
    <t>Наименование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</si>
  <si>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</si>
  <si>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</si>
  <si>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(часов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</si>
  <si>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</si>
  <si>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</si>
  <si>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</si>
  <si>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</si>
  <si>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</si>
  <si>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</si>
  <si>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</si>
  <si>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числе</t>
  </si>
  <si>
    <t>лекций</t>
  </si>
  <si>
    <t>лаб. и п/з, вкл. семинары</t>
  </si>
  <si>
    <t>нед.</t>
  </si>
  <si>
    <t>Иностранный язык</t>
  </si>
  <si>
    <t>История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</si>
  <si>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</si>
  <si>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</si>
  <si>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</si>
  <si>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</si>
  <si>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</si>
  <si>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</si>
  <si>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</si>
  <si>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ОГСЭ.05</t>
  </si>
  <si>
    <t>ОГСЭ.06</t>
  </si>
  <si>
    <t>Основы социологии и политологии</t>
  </si>
  <si>
    <t>ОГСЭ.07</t>
  </si>
  <si>
    <t>Русский язык и культура речи</t>
  </si>
  <si>
    <t>ЕН.00</t>
  </si>
  <si>
    <t>ЕН.01</t>
  </si>
  <si>
    <t>Э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</si>
  <si>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</si>
  <si>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</si>
  <si>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</si>
  <si>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</si>
  <si>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</si>
  <si>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</si>
  <si>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Информационные технологии в профессиональной деятельности</t>
  </si>
  <si>
    <t>ОП.02</t>
  </si>
  <si>
    <t>ОП.03</t>
  </si>
  <si>
    <t>ОП.04</t>
  </si>
  <si>
    <t>ОП.05</t>
  </si>
  <si>
    <t>дз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</si>
  <si>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</si>
  <si>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</si>
  <si>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</si>
  <si>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</si>
  <si>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</si>
  <si>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</si>
  <si>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</si>
  <si>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</si>
  <si>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</si>
  <si>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</si>
  <si>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</si>
  <si>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</si>
  <si>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</si>
  <si>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ВСЕГО</t>
  </si>
  <si>
    <t>ПДП</t>
  </si>
  <si>
    <t>Преддипломная практика</t>
  </si>
  <si>
    <t>4 нед</t>
  </si>
  <si>
    <t>Государственная (итоговая) аттестация</t>
  </si>
  <si>
    <t>6 нед</t>
  </si>
  <si>
    <t>Всего</t>
  </si>
  <si>
    <t>дисциплин и МДК</t>
  </si>
  <si>
    <t>учебной практики</t>
  </si>
  <si>
    <t>с</t>
  </si>
  <si>
    <t>по</t>
  </si>
  <si>
    <t>экзаменов</t>
  </si>
  <si>
    <t>зачетов</t>
  </si>
  <si>
    <t>48</t>
  </si>
  <si>
    <t>семестр</t>
  </si>
  <si>
    <t>з</t>
  </si>
  <si>
    <t>курс. работ (проектов)</t>
  </si>
  <si>
    <t>преддипломной практики</t>
  </si>
  <si>
    <t>производственной практики</t>
  </si>
  <si>
    <t>дифференциров. зачетов</t>
  </si>
  <si>
    <t>-</t>
  </si>
  <si>
    <t>К</t>
  </si>
  <si>
    <t>Экз</t>
  </si>
  <si>
    <t>Практ.</t>
  </si>
  <si>
    <t>Каник.</t>
  </si>
  <si>
    <t>ППД</t>
  </si>
  <si>
    <t>ИТОГО</t>
  </si>
  <si>
    <t>I</t>
  </si>
  <si>
    <t>II</t>
  </si>
  <si>
    <t>III</t>
  </si>
  <si>
    <t>Нед.</t>
  </si>
  <si>
    <t>Каникулы</t>
  </si>
  <si>
    <t>Практика учебная</t>
  </si>
  <si>
    <t>Условные обозначения:</t>
  </si>
  <si>
    <t>ГИА (защита ВКР)</t>
  </si>
  <si>
    <t>ГИА (подготовка к ВКР)</t>
  </si>
  <si>
    <t>1 с.</t>
  </si>
  <si>
    <t>2 с.</t>
  </si>
  <si>
    <t>3 с.</t>
  </si>
  <si>
    <t>4 с.</t>
  </si>
  <si>
    <t>5 с.</t>
  </si>
  <si>
    <t>6 с.</t>
  </si>
  <si>
    <t>в т.ч. МДК</t>
  </si>
  <si>
    <t>01.01.01</t>
  </si>
  <si>
    <t>Менеджмент</t>
  </si>
  <si>
    <t>Правовое обеспечение профессиональной деятельности</t>
  </si>
  <si>
    <t>в т.ч. на теоретическое обучение</t>
  </si>
  <si>
    <t>ОГСЭ.03</t>
  </si>
  <si>
    <t>Психология общения</t>
  </si>
  <si>
    <t>Экономика организации</t>
  </si>
  <si>
    <t>Статистика</t>
  </si>
  <si>
    <t>Документационное обеспечение управления</t>
  </si>
  <si>
    <t>Финансы, денежное обращение и кредит</t>
  </si>
  <si>
    <t>Анализ финансово-хозяйственной деятельности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</si>
  <si>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</si>
  <si>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</si>
  <si>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</si>
  <si>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</si>
  <si>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</si>
  <si>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</si>
  <si>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</si>
  <si>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</si>
  <si>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МДК.06.01</t>
  </si>
  <si>
    <t>06.01.01</t>
  </si>
  <si>
    <t>06.01.02</t>
  </si>
  <si>
    <t>06.01.03</t>
  </si>
  <si>
    <t>06.01.04</t>
  </si>
  <si>
    <t>01.01.02</t>
  </si>
  <si>
    <t>01.01.03</t>
  </si>
  <si>
    <t>01.01.04</t>
  </si>
  <si>
    <t>ПП.06</t>
  </si>
  <si>
    <t>ОГСЭ.08</t>
  </si>
  <si>
    <t>Эффективное поведение на рынке труда</t>
  </si>
  <si>
    <t>Курсы</t>
  </si>
  <si>
    <t>Обучение по дисциплинам и МДК</t>
  </si>
  <si>
    <t>Промежуточная аттестация</t>
  </si>
  <si>
    <t>Всего (по курсам)</t>
  </si>
  <si>
    <t xml:space="preserve">по профилю специальности </t>
  </si>
  <si>
    <t>Математический и общий естественнонаучный цикл</t>
  </si>
  <si>
    <t>преддипломная</t>
  </si>
  <si>
    <t>Выполнение ВКР (всего 4 недели)</t>
  </si>
  <si>
    <t>Защита ВКР (всего 2 недели)</t>
  </si>
  <si>
    <t>ОП.18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</si>
  <si>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</si>
  <si>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</si>
  <si>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</si>
  <si>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</si>
  <si>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</si>
  <si>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</si>
  <si>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</si>
  <si>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</si>
  <si>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</si>
  <si>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</t>
  </si>
  <si>
    <t>ОДБ.10</t>
  </si>
  <si>
    <t>География</t>
  </si>
  <si>
    <t>ОДБ.11</t>
  </si>
  <si>
    <t>Естествознание</t>
  </si>
  <si>
    <t>ОДБ.13</t>
  </si>
  <si>
    <t>ОДБ.14</t>
  </si>
  <si>
    <t>Основы безопасности жизнедеятельности</t>
  </si>
  <si>
    <t>ОДП.15</t>
  </si>
  <si>
    <t>Математика</t>
  </si>
  <si>
    <t>ОДП.16</t>
  </si>
  <si>
    <t>Информатика и ИКТ</t>
  </si>
  <si>
    <t>ОДП.20</t>
  </si>
  <si>
    <t>Экономика</t>
  </si>
  <si>
    <t>ОДП.21</t>
  </si>
  <si>
    <t>Право</t>
  </si>
  <si>
    <t>IV курс</t>
  </si>
  <si>
    <t>7 с.</t>
  </si>
  <si>
    <t>8 с.</t>
  </si>
  <si>
    <t>Бухгалтерский учет в страховых организациях</t>
  </si>
  <si>
    <t>Налоги и налогообложение</t>
  </si>
  <si>
    <t>Аудит страховых организаций</t>
  </si>
  <si>
    <t>Страховое дело</t>
  </si>
  <si>
    <t>Страховое право</t>
  </si>
  <si>
    <t>Социальное страхование в России</t>
  </si>
  <si>
    <t>Предпринимательская деятельность</t>
  </si>
  <si>
    <t>Посреднические продажи страховых продуктов (по отраслям)</t>
  </si>
  <si>
    <t>МДК.01.02</t>
  </si>
  <si>
    <t>Прямые продажи страховых продуктов (по отраслям)</t>
  </si>
  <si>
    <t>МДК.01.03</t>
  </si>
  <si>
    <t>Интернет-продажи страховых полисов (по отраслям)</t>
  </si>
  <si>
    <t>ПМ.02</t>
  </si>
  <si>
    <t>Организация продаж страховых продуктов</t>
  </si>
  <si>
    <t>МДК.02.01</t>
  </si>
  <si>
    <t>Планирование и организация продаж в страховании (по отраслям)</t>
  </si>
  <si>
    <t>МДК.02.02</t>
  </si>
  <si>
    <t>Анализ эффективности продаж (по отраслям)</t>
  </si>
  <si>
    <t>ПМ.03</t>
  </si>
  <si>
    <t>МДК.03.01</t>
  </si>
  <si>
    <t>МДК.03.02</t>
  </si>
  <si>
    <t>ПМ.04</t>
  </si>
  <si>
    <t>Оформление и сопровождение страхового случая (оценка страхового ущерба, урегулирование убытков)</t>
  </si>
  <si>
    <t>МДК.04.01</t>
  </si>
  <si>
    <t>Документальное и программное обеспечение страховых операций (по отраслям)</t>
  </si>
  <si>
    <t>МДК.04.02</t>
  </si>
  <si>
    <t>МДК.04.03</t>
  </si>
  <si>
    <t>ПМ.05</t>
  </si>
  <si>
    <t>Ведение бухгалтерского учета и составление бухгалтерской отчетности страховой организации</t>
  </si>
  <si>
    <t>МДК.05.01</t>
  </si>
  <si>
    <t>Бухгалтерский учет в страховых организациях (по отраслям)</t>
  </si>
  <si>
    <t>МДК.05.02</t>
  </si>
  <si>
    <t>Бухгалтерская отчетность страховой организации (по отраслям)</t>
  </si>
  <si>
    <t>ПМ.06</t>
  </si>
  <si>
    <t>01.02.01</t>
  </si>
  <si>
    <t>01.02.02</t>
  </si>
  <si>
    <t>01.03.01</t>
  </si>
  <si>
    <t>01.03.02</t>
  </si>
  <si>
    <t>02.01.01</t>
  </si>
  <si>
    <t>02.01.02</t>
  </si>
  <si>
    <t>02.02.01</t>
  </si>
  <si>
    <t>Эк</t>
  </si>
  <si>
    <t>Наименование</t>
  </si>
  <si>
    <t>05.01.01</t>
  </si>
  <si>
    <t>05.01.02</t>
  </si>
  <si>
    <t>05.01.03</t>
  </si>
  <si>
    <t>05.01.04</t>
  </si>
  <si>
    <t>05.02.01</t>
  </si>
  <si>
    <t>05.02.02</t>
  </si>
  <si>
    <t>05.02.03</t>
  </si>
  <si>
    <t>05.02.04</t>
  </si>
  <si>
    <t>МДК.05.03</t>
  </si>
  <si>
    <t>05.03.01</t>
  </si>
  <si>
    <t>05.03.02</t>
  </si>
  <si>
    <t>05.03.03</t>
  </si>
  <si>
    <t>05.03.04</t>
  </si>
  <si>
    <t>УП.05</t>
  </si>
  <si>
    <t>ПП.05</t>
  </si>
  <si>
    <t>УП.06</t>
  </si>
  <si>
    <t>04.01.01</t>
  </si>
  <si>
    <t>04.01.02</t>
  </si>
  <si>
    <t>04.01.03</t>
  </si>
  <si>
    <t>04.01.04</t>
  </si>
  <si>
    <t>04.02.01</t>
  </si>
  <si>
    <t>04.02.02</t>
  </si>
  <si>
    <t>04.02.03</t>
  </si>
  <si>
    <t>04.02.04</t>
  </si>
  <si>
    <t>04.03.01</t>
  </si>
  <si>
    <t>04.03.02</t>
  </si>
  <si>
    <t>04.03.03</t>
  </si>
  <si>
    <t>04.03.04</t>
  </si>
  <si>
    <t>УП.04</t>
  </si>
  <si>
    <t>ПП.04</t>
  </si>
  <si>
    <t>по ФГОС</t>
  </si>
  <si>
    <t>экзаменов (квалификацион.)</t>
  </si>
  <si>
    <t>03.01.01</t>
  </si>
  <si>
    <t>03.01.02</t>
  </si>
  <si>
    <t>03.01.03</t>
  </si>
  <si>
    <t>03.01.04</t>
  </si>
  <si>
    <t>03.02.01</t>
  </si>
  <si>
    <t>03.02.02</t>
  </si>
  <si>
    <t>03.02.03</t>
  </si>
  <si>
    <t>03.02.04</t>
  </si>
  <si>
    <t>03.03.01</t>
  </si>
  <si>
    <t>03.03.02</t>
  </si>
  <si>
    <t>03.03.03</t>
  </si>
  <si>
    <t>03.03.04</t>
  </si>
  <si>
    <t>МДК.03.03</t>
  </si>
  <si>
    <t>УП.03</t>
  </si>
  <si>
    <t>ПП.03</t>
  </si>
  <si>
    <t>УП.02</t>
  </si>
  <si>
    <t>ПП.02</t>
  </si>
  <si>
    <t>02.01.03</t>
  </si>
  <si>
    <t>02.01.04</t>
  </si>
  <si>
    <t>02.02.02</t>
  </si>
  <si>
    <t>02.02.03</t>
  </si>
  <si>
    <t>02.02.04</t>
  </si>
  <si>
    <t>01.02.03</t>
  </si>
  <si>
    <t>01.02.04</t>
  </si>
  <si>
    <t>01.03.03</t>
  </si>
  <si>
    <t>01.03.04</t>
  </si>
  <si>
    <t>МДК.02.03</t>
  </si>
  <si>
    <t>02.03.01</t>
  </si>
  <si>
    <t>02.03.02</t>
  </si>
  <si>
    <t>02.03.03</t>
  </si>
  <si>
    <t>02.03.04</t>
  </si>
  <si>
    <t>190</t>
  </si>
  <si>
    <t>524</t>
  </si>
  <si>
    <t>116</t>
  </si>
  <si>
    <t>1736</t>
  </si>
  <si>
    <t>582</t>
  </si>
  <si>
    <t xml:space="preserve">  </t>
  </si>
  <si>
    <t>IV</t>
  </si>
  <si>
    <t>Выполнение работ по должности "Агент страховой"</t>
  </si>
  <si>
    <t>Основы оценочной деятельности</t>
  </si>
  <si>
    <t>Правовое регулирование страховых выплат и страховое мошенничество (по отраслям)</t>
  </si>
  <si>
    <t>Реализации различных технологий розничных продаж в страховании</t>
  </si>
  <si>
    <t>Сопровождение договоров страхования (определение франшизы, страховой стоимости и премии)</t>
  </si>
  <si>
    <t>Учет страховых договоров и анализ показателей продаж (по отраслям)</t>
  </si>
  <si>
    <t>Документальное и программное обеспечение страховых выплат (по отраслям)</t>
  </si>
  <si>
    <t>Оценка ущерба и страхового возмещения (по отраслям)</t>
  </si>
  <si>
    <t xml:space="preserve">         </t>
  </si>
  <si>
    <t>Теоретическое обучение</t>
  </si>
  <si>
    <t xml:space="preserve">Государственное профессинальное  образовательное автономное учреждение </t>
  </si>
  <si>
    <t xml:space="preserve"> Ярославской области</t>
  </si>
  <si>
    <t>Государственная итоговая аттестация</t>
  </si>
  <si>
    <t>Консультации 4 часа на одного студента на каждый кчебный год</t>
  </si>
  <si>
    <t>Цикл УД</t>
  </si>
  <si>
    <t>Практика производственная (по профилю  специальности)</t>
  </si>
  <si>
    <t>Практика производственная (преддипломная)</t>
  </si>
  <si>
    <t>Экзамен (1 день)</t>
  </si>
  <si>
    <t>Производственная практика (по профилю специальности)</t>
  </si>
  <si>
    <t>ПМ01</t>
  </si>
  <si>
    <t>ПМ02</t>
  </si>
  <si>
    <t>ПМ03</t>
  </si>
  <si>
    <t>ПМ04</t>
  </si>
  <si>
    <t>-ПМ05</t>
  </si>
  <si>
    <t>- ПМ06</t>
  </si>
  <si>
    <t xml:space="preserve">Маркетинг </t>
  </si>
  <si>
    <t>Экзамены</t>
  </si>
  <si>
    <r>
      <rPr>
        <b/>
        <sz val="10"/>
        <rFont val="Times New Roman"/>
        <family val="1"/>
        <charset val="204"/>
      </rPr>
      <t>ПрО =</t>
    </r>
    <r>
      <rPr>
        <sz val="10"/>
        <rFont val="Times New Roman"/>
        <family val="1"/>
        <charset val="204"/>
      </rPr>
      <t xml:space="preserve"> (ЛПЗ+КР+(УП+ПП)+ПДП )/(УН обяз + (УП+ПП)+ ПДП )*100 = 51,1%</t>
    </r>
  </si>
  <si>
    <t>2з, 9дз, 6э, 2эк</t>
  </si>
  <si>
    <t>Приложение 1 к УП-02-38.02.02-17С</t>
  </si>
  <si>
    <t>"Ярославский промышленно-экономический колледж им Н.П. Пастухова"</t>
  </si>
  <si>
    <t>Приложение 2 к УП-02- 38.02.02-17С. Календарный учебный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</si>
</sst>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;@"/>
    <numFmt numFmtId="166" formatCode="0.0%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1B6D6B"/>
      <name val="Cambria"/>
      <family val="1"/>
      <charset val="204"/>
    </font>
    <font>
      <b/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9"/>
      <color rgb="FFFFFF0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000066"/>
      <name val="Times New Roman"/>
      <family val="1"/>
      <charset val="204"/>
    </font>
    <font>
      <sz val="7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6"/>
      <color rgb="FF0070C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9">
    <xf numFmtId="0" fontId="0" fillId="0" borderId="0" xfId="0"/>
    <xf numFmtId="0" fontId="0" fillId="0" borderId="0" xfId="0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14" fillId="4" borderId="3" xfId="0" applyFont="1" applyFill="1" applyBorder="1" applyAlignment="1">
      <alignment shrinkToFit="1"/>
    </xf>
    <xf numFmtId="0" fontId="14" fillId="4" borderId="2" xfId="0" applyFont="1" applyFill="1" applyBorder="1" applyAlignment="1">
      <alignment shrinkToFit="1"/>
    </xf>
    <xf numFmtId="0" fontId="1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3" fillId="0" borderId="18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164" fontId="3" fillId="0" borderId="7" xfId="0" applyNumberFormat="1" applyFont="1" applyBorder="1" applyAlignment="1">
      <alignment shrinkToFit="1"/>
    </xf>
    <xf numFmtId="1" fontId="3" fillId="0" borderId="7" xfId="0" applyNumberFormat="1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" fontId="3" fillId="0" borderId="4" xfId="0" applyNumberFormat="1" applyFont="1" applyBorder="1" applyAlignment="1">
      <alignment shrinkToFit="1"/>
    </xf>
    <xf numFmtId="0" fontId="13" fillId="0" borderId="17" xfId="0" applyFont="1" applyBorder="1" applyAlignment="1">
      <alignment shrinkToFit="1"/>
    </xf>
    <xf numFmtId="0" fontId="13" fillId="0" borderId="13" xfId="0" applyFont="1" applyBorder="1" applyAlignment="1">
      <alignment shrinkToFit="1"/>
    </xf>
    <xf numFmtId="164" fontId="13" fillId="0" borderId="13" xfId="0" applyNumberFormat="1" applyFont="1" applyBorder="1" applyAlignment="1">
      <alignment shrinkToFit="1"/>
    </xf>
    <xf numFmtId="1" fontId="13" fillId="0" borderId="13" xfId="0" applyNumberFormat="1" applyFont="1" applyBorder="1" applyAlignment="1">
      <alignment shrinkToFit="1"/>
    </xf>
    <xf numFmtId="164" fontId="7" fillId="0" borderId="11" xfId="0" applyNumberFormat="1" applyFont="1" applyBorder="1" applyAlignment="1">
      <alignment shrinkToFit="1"/>
    </xf>
    <xf numFmtId="0" fontId="12" fillId="0" borderId="0" xfId="0" applyFont="1"/>
    <xf numFmtId="0" fontId="16" fillId="0" borderId="0" xfId="0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shrinkToFit="1"/>
    </xf>
    <xf numFmtId="0" fontId="3" fillId="0" borderId="0" xfId="0" applyFont="1"/>
    <xf numFmtId="0" fontId="17" fillId="0" borderId="0" xfId="0" applyFont="1" applyAlignment="1"/>
    <xf numFmtId="0" fontId="15" fillId="7" borderId="3" xfId="0" applyFont="1" applyFill="1" applyBorder="1" applyAlignment="1">
      <alignment shrinkToFit="1"/>
    </xf>
    <xf numFmtId="0" fontId="15" fillId="7" borderId="2" xfId="0" applyFont="1" applyFill="1" applyBorder="1" applyAlignment="1">
      <alignment shrinkToFit="1"/>
    </xf>
    <xf numFmtId="0" fontId="18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shrinkToFit="1"/>
    </xf>
    <xf numFmtId="0" fontId="8" fillId="5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 wrapText="1"/>
    </xf>
    <xf numFmtId="0" fontId="6" fillId="5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6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Alignment="1">
      <alignment horizontal="left" vertical="center" wrapText="1"/>
    </xf>
    <xf numFmtId="0" fontId="6" fillId="6" borderId="4" xfId="1" applyNumberFormat="1" applyFont="1" applyFill="1" applyBorder="1" applyAlignment="1">
      <alignment horizontal="center" vertical="center" textRotation="90" wrapText="1"/>
    </xf>
    <xf numFmtId="0" fontId="6" fillId="6" borderId="4" xfId="1" applyNumberFormat="1" applyFont="1" applyFill="1" applyBorder="1" applyAlignment="1">
      <alignment horizontal="center" vertical="center" wrapText="1"/>
    </xf>
    <xf numFmtId="0" fontId="20" fillId="6" borderId="4" xfId="1" applyNumberFormat="1" applyFont="1" applyFill="1" applyBorder="1" applyAlignment="1">
      <alignment horizontal="center" vertical="center" wrapText="1"/>
    </xf>
    <xf numFmtId="0" fontId="20" fillId="5" borderId="4" xfId="1" applyNumberFormat="1" applyFont="1" applyFill="1" applyBorder="1" applyAlignment="1">
      <alignment horizontal="center" vertical="center" wrapText="1"/>
    </xf>
    <xf numFmtId="0" fontId="6" fillId="6" borderId="4" xfId="1" applyNumberFormat="1" applyFont="1" applyFill="1" applyBorder="1" applyAlignment="1">
      <alignment horizontal="center" vertical="top" wrapText="1"/>
    </xf>
    <xf numFmtId="0" fontId="8" fillId="5" borderId="0" xfId="1" applyNumberFormat="1" applyFont="1" applyFill="1" applyBorder="1" applyAlignment="1">
      <alignment horizontal="center" vertical="center" shrinkToFit="1"/>
    </xf>
    <xf numFmtId="0" fontId="9" fillId="5" borderId="0" xfId="1" applyNumberFormat="1" applyFont="1" applyFill="1" applyBorder="1" applyAlignment="1">
      <alignment horizontal="left" vertical="center" wrapText="1"/>
    </xf>
    <xf numFmtId="0" fontId="22" fillId="5" borderId="0" xfId="0" applyFont="1" applyFill="1"/>
    <xf numFmtId="0" fontId="8" fillId="5" borderId="0" xfId="1" applyNumberFormat="1" applyFont="1" applyFill="1" applyBorder="1" applyAlignment="1">
      <alignment horizontal="left" vertical="center" wrapText="1"/>
    </xf>
    <xf numFmtId="166" fontId="25" fillId="5" borderId="0" xfId="1" applyNumberFormat="1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0" fillId="5" borderId="0" xfId="1" applyFont="1" applyFill="1" applyBorder="1" applyAlignment="1">
      <alignment vertical="center" wrapText="1"/>
    </xf>
    <xf numFmtId="0" fontId="30" fillId="5" borderId="1" xfId="1" applyFont="1" applyFill="1" applyBorder="1" applyAlignment="1">
      <alignment vertical="center" wrapText="1"/>
    </xf>
    <xf numFmtId="0" fontId="24" fillId="5" borderId="0" xfId="1" applyNumberFormat="1" applyFont="1" applyFill="1" applyBorder="1" applyAlignment="1">
      <alignment horizontal="left"/>
    </xf>
    <xf numFmtId="0" fontId="31" fillId="2" borderId="4" xfId="1" applyNumberFormat="1" applyFont="1" applyFill="1" applyBorder="1" applyAlignment="1">
      <alignment horizontal="left" vertical="center" wrapText="1"/>
    </xf>
    <xf numFmtId="49" fontId="31" fillId="2" borderId="4" xfId="1" applyNumberFormat="1" applyFont="1" applyFill="1" applyBorder="1" applyAlignment="1">
      <alignment horizontal="center" vertical="center" wrapText="1"/>
    </xf>
    <xf numFmtId="49" fontId="32" fillId="6" borderId="4" xfId="1" applyNumberFormat="1" applyFont="1" applyFill="1" applyBorder="1" applyAlignment="1">
      <alignment horizontal="center" vertical="center" wrapText="1"/>
    </xf>
    <xf numFmtId="0" fontId="31" fillId="2" borderId="4" xfId="1" applyNumberFormat="1" applyFont="1" applyFill="1" applyBorder="1" applyAlignment="1">
      <alignment horizontal="center" vertical="center" wrapText="1"/>
    </xf>
    <xf numFmtId="0" fontId="31" fillId="6" borderId="4" xfId="1" applyNumberFormat="1" applyFont="1" applyFill="1" applyBorder="1" applyAlignment="1">
      <alignment horizontal="center" vertical="center" wrapText="1"/>
    </xf>
    <xf numFmtId="49" fontId="33" fillId="0" borderId="0" xfId="1" applyNumberFormat="1" applyFont="1" applyAlignment="1">
      <alignment horizontal="center" vertical="center" wrapText="1"/>
    </xf>
    <xf numFmtId="0" fontId="31" fillId="0" borderId="0" xfId="1" applyNumberFormat="1" applyFont="1" applyFill="1" applyAlignment="1">
      <alignment horizontal="center" vertical="center" wrapText="1"/>
    </xf>
    <xf numFmtId="0" fontId="33" fillId="0" borderId="4" xfId="1" applyNumberFormat="1" applyFont="1" applyFill="1" applyBorder="1" applyAlignment="1">
      <alignment horizontal="left" vertical="center" wrapText="1"/>
    </xf>
    <xf numFmtId="49" fontId="33" fillId="0" borderId="4" xfId="1" applyNumberFormat="1" applyFont="1" applyFill="1" applyBorder="1" applyAlignment="1">
      <alignment horizontal="center" vertical="center" wrapText="1"/>
    </xf>
    <xf numFmtId="0" fontId="33" fillId="0" borderId="4" xfId="1" applyNumberFormat="1" applyFont="1" applyFill="1" applyBorder="1" applyAlignment="1">
      <alignment horizontal="center" vertical="center" wrapText="1"/>
    </xf>
    <xf numFmtId="0" fontId="34" fillId="6" borderId="4" xfId="1" applyNumberFormat="1" applyFont="1" applyFill="1" applyBorder="1" applyAlignment="1">
      <alignment horizontal="center" vertical="center" wrapText="1"/>
    </xf>
    <xf numFmtId="0" fontId="33" fillId="0" borderId="0" xfId="1" applyNumberFormat="1" applyFont="1" applyAlignment="1">
      <alignment horizontal="center" vertical="center" wrapText="1"/>
    </xf>
    <xf numFmtId="0" fontId="33" fillId="5" borderId="4" xfId="1" applyNumberFormat="1" applyFont="1" applyFill="1" applyBorder="1" applyAlignment="1">
      <alignment horizontal="center" vertical="center" wrapText="1"/>
    </xf>
    <xf numFmtId="0" fontId="35" fillId="0" borderId="4" xfId="1" applyNumberFormat="1" applyFont="1" applyFill="1" applyBorder="1" applyAlignment="1">
      <alignment horizontal="left" vertical="center" wrapText="1"/>
    </xf>
    <xf numFmtId="0" fontId="31" fillId="0" borderId="4" xfId="1" applyNumberFormat="1" applyFont="1" applyFill="1" applyBorder="1" applyAlignment="1">
      <alignment horizontal="center" vertical="center" wrapText="1"/>
    </xf>
    <xf numFmtId="49" fontId="34" fillId="6" borderId="4" xfId="1" applyNumberFormat="1" applyFont="1" applyFill="1" applyBorder="1" applyAlignment="1">
      <alignment horizontal="center" vertical="center" wrapText="1"/>
    </xf>
    <xf numFmtId="0" fontId="31" fillId="0" borderId="0" xfId="1" applyNumberFormat="1" applyFont="1" applyAlignment="1">
      <alignment horizontal="center" vertical="center" wrapText="1"/>
    </xf>
    <xf numFmtId="49" fontId="33" fillId="5" borderId="4" xfId="1" applyNumberFormat="1" applyFont="1" applyFill="1" applyBorder="1" applyAlignment="1">
      <alignment horizontal="center" vertical="center" wrapText="1"/>
    </xf>
    <xf numFmtId="49" fontId="31" fillId="0" borderId="4" xfId="1" applyNumberFormat="1" applyFont="1" applyFill="1" applyBorder="1" applyAlignment="1">
      <alignment horizontal="center" vertical="center" wrapText="1"/>
    </xf>
    <xf numFmtId="0" fontId="31" fillId="3" borderId="4" xfId="1" applyNumberFormat="1" applyFont="1" applyFill="1" applyBorder="1" applyAlignment="1">
      <alignment horizontal="left" vertical="center" wrapText="1"/>
    </xf>
    <xf numFmtId="49" fontId="31" fillId="3" borderId="4" xfId="1" applyNumberFormat="1" applyFont="1" applyFill="1" applyBorder="1" applyAlignment="1">
      <alignment horizontal="center" vertical="center" wrapText="1"/>
    </xf>
    <xf numFmtId="0" fontId="31" fillId="3" borderId="4" xfId="1" applyNumberFormat="1" applyFont="1" applyFill="1" applyBorder="1" applyAlignment="1">
      <alignment horizontal="center" vertical="center" wrapText="1"/>
    </xf>
    <xf numFmtId="49" fontId="31" fillId="0" borderId="0" xfId="1" applyNumberFormat="1" applyFont="1" applyAlignment="1">
      <alignment horizontal="center" vertical="center" wrapText="1"/>
    </xf>
    <xf numFmtId="0" fontId="32" fillId="0" borderId="0" xfId="1" applyNumberFormat="1" applyFont="1" applyAlignment="1">
      <alignment horizontal="center" vertical="center" wrapText="1"/>
    </xf>
    <xf numFmtId="0" fontId="33" fillId="0" borderId="0" xfId="1" applyNumberFormat="1" applyFont="1" applyFill="1" applyAlignment="1">
      <alignment horizontal="center" vertical="center" wrapText="1"/>
    </xf>
    <xf numFmtId="0" fontId="32" fillId="0" borderId="0" xfId="1" applyNumberFormat="1" applyFont="1" applyFill="1" applyAlignment="1">
      <alignment horizontal="center" vertical="center" wrapText="1"/>
    </xf>
    <xf numFmtId="0" fontId="34" fillId="0" borderId="0" xfId="1" applyNumberFormat="1" applyFont="1" applyFill="1" applyAlignment="1">
      <alignment horizontal="center" vertical="center" wrapText="1"/>
    </xf>
    <xf numFmtId="0" fontId="35" fillId="0" borderId="4" xfId="1" applyNumberFormat="1" applyFont="1" applyBorder="1" applyAlignment="1">
      <alignment horizontal="left" vertical="center" wrapText="1"/>
    </xf>
    <xf numFmtId="0" fontId="33" fillId="3" borderId="4" xfId="1" applyNumberFormat="1" applyFont="1" applyFill="1" applyBorder="1" applyAlignment="1">
      <alignment horizontal="right" vertical="center" wrapText="1"/>
    </xf>
    <xf numFmtId="0" fontId="33" fillId="3" borderId="4" xfId="1" applyNumberFormat="1" applyFont="1" applyFill="1" applyBorder="1" applyAlignment="1">
      <alignment horizontal="center" vertical="center" wrapText="1"/>
    </xf>
    <xf numFmtId="0" fontId="31" fillId="9" borderId="4" xfId="1" applyNumberFormat="1" applyFont="1" applyFill="1" applyBorder="1" applyAlignment="1">
      <alignment horizontal="left" vertical="center" wrapText="1"/>
    </xf>
    <xf numFmtId="49" fontId="31" fillId="9" borderId="4" xfId="1" applyNumberFormat="1" applyFont="1" applyFill="1" applyBorder="1" applyAlignment="1">
      <alignment horizontal="center" vertical="center" wrapText="1"/>
    </xf>
    <xf numFmtId="0" fontId="31" fillId="9" borderId="4" xfId="1" applyNumberFormat="1" applyFont="1" applyFill="1" applyBorder="1" applyAlignment="1">
      <alignment horizontal="center" vertical="center" wrapText="1"/>
    </xf>
    <xf numFmtId="0" fontId="31" fillId="0" borderId="4" xfId="1" applyNumberFormat="1" applyFont="1" applyBorder="1" applyAlignment="1" applyProtection="1">
      <alignment horizontal="left" vertical="center" wrapText="1"/>
      <protection locked="0"/>
    </xf>
    <xf numFmtId="49" fontId="33" fillId="0" borderId="4" xfId="1" applyNumberFormat="1" applyFont="1" applyBorder="1" applyAlignment="1" applyProtection="1">
      <alignment horizontal="center" vertical="center" wrapText="1"/>
      <protection locked="0"/>
    </xf>
    <xf numFmtId="49" fontId="33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4" xfId="1" applyNumberFormat="1" applyFont="1" applyBorder="1" applyAlignment="1" applyProtection="1">
      <alignment horizontal="center" vertical="center" wrapText="1"/>
      <protection locked="0"/>
    </xf>
    <xf numFmtId="0" fontId="34" fillId="0" borderId="4" xfId="1" applyNumberFormat="1" applyFont="1" applyBorder="1" applyAlignment="1" applyProtection="1">
      <alignment horizontal="center" vertical="center" wrapText="1"/>
      <protection locked="0"/>
    </xf>
    <xf numFmtId="0" fontId="33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" applyNumberFormat="1" applyFont="1" applyBorder="1" applyAlignment="1">
      <alignment horizontal="center" vertical="center" wrapText="1"/>
    </xf>
    <xf numFmtId="165" fontId="33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Border="1" applyAlignment="1">
      <alignment horizontal="center" vertical="center" wrapText="1"/>
    </xf>
    <xf numFmtId="0" fontId="33" fillId="0" borderId="4" xfId="1" applyNumberFormat="1" applyFont="1" applyBorder="1" applyAlignment="1">
      <alignment horizontal="left" vertical="center" wrapText="1"/>
    </xf>
    <xf numFmtId="164" fontId="31" fillId="2" borderId="4" xfId="1" applyNumberFormat="1" applyFont="1" applyFill="1" applyBorder="1" applyAlignment="1">
      <alignment horizontal="center" vertical="center" wrapText="1"/>
    </xf>
    <xf numFmtId="1" fontId="31" fillId="2" borderId="4" xfId="1" applyNumberFormat="1" applyFont="1" applyFill="1" applyBorder="1" applyAlignment="1">
      <alignment horizontal="center" vertical="center" wrapText="1"/>
    </xf>
    <xf numFmtId="0" fontId="20" fillId="0" borderId="4" xfId="1" applyNumberFormat="1" applyFont="1" applyFill="1" applyBorder="1" applyAlignment="1">
      <alignment horizontal="center" vertical="center" wrapText="1"/>
    </xf>
    <xf numFmtId="0" fontId="31" fillId="6" borderId="4" xfId="1" applyNumberFormat="1" applyFont="1" applyFill="1" applyBorder="1" applyAlignment="1" applyProtection="1">
      <alignment vertical="center" wrapText="1"/>
      <protection locked="0"/>
    </xf>
    <xf numFmtId="0" fontId="37" fillId="6" borderId="4" xfId="1" applyNumberFormat="1" applyFont="1" applyFill="1" applyBorder="1" applyAlignment="1" applyProtection="1">
      <alignment vertical="center" wrapText="1"/>
      <protection locked="0"/>
    </xf>
    <xf numFmtId="165" fontId="31" fillId="6" borderId="4" xfId="1" applyNumberFormat="1" applyFont="1" applyFill="1" applyBorder="1" applyAlignment="1" applyProtection="1">
      <alignment vertical="center" wrapText="1"/>
      <protection locked="0"/>
    </xf>
    <xf numFmtId="0" fontId="33" fillId="5" borderId="4" xfId="1" applyNumberFormat="1" applyFont="1" applyFill="1" applyBorder="1" applyAlignment="1">
      <alignment horizontal="center" vertical="center" wrapText="1"/>
    </xf>
    <xf numFmtId="49" fontId="35" fillId="0" borderId="4" xfId="1" applyNumberFormat="1" applyFont="1" applyFill="1" applyBorder="1" applyAlignment="1">
      <alignment horizontal="center" vertical="center" wrapText="1"/>
    </xf>
    <xf numFmtId="49" fontId="35" fillId="6" borderId="4" xfId="1" applyNumberFormat="1" applyFont="1" applyFill="1" applyBorder="1" applyAlignment="1">
      <alignment horizontal="center" vertical="center" wrapText="1"/>
    </xf>
    <xf numFmtId="0" fontId="35" fillId="0" borderId="4" xfId="1" applyNumberFormat="1" applyFont="1" applyFill="1" applyBorder="1" applyAlignment="1">
      <alignment horizontal="center" vertical="center" wrapText="1"/>
    </xf>
    <xf numFmtId="0" fontId="35" fillId="5" borderId="4" xfId="1" applyNumberFormat="1" applyFont="1" applyFill="1" applyBorder="1" applyAlignment="1">
      <alignment horizontal="center" vertical="center" wrapText="1"/>
    </xf>
    <xf numFmtId="49" fontId="35" fillId="0" borderId="4" xfId="1" applyNumberFormat="1" applyFont="1" applyBorder="1" applyAlignment="1">
      <alignment horizontal="right" vertical="center" wrapText="1"/>
    </xf>
    <xf numFmtId="1" fontId="31" fillId="3" borderId="4" xfId="1" applyNumberFormat="1" applyFont="1" applyFill="1" applyBorder="1" applyAlignment="1">
      <alignment horizontal="center" vertical="center" wrapText="1"/>
    </xf>
    <xf numFmtId="0" fontId="33" fillId="0" borderId="4" xfId="1" applyNumberFormat="1" applyFont="1" applyBorder="1" applyAlignment="1">
      <alignment horizontal="left" vertical="center" wrapText="1"/>
    </xf>
    <xf numFmtId="0" fontId="32" fillId="0" borderId="4" xfId="1" applyNumberFormat="1" applyFont="1" applyFill="1" applyBorder="1" applyAlignment="1">
      <alignment horizontal="center" vertical="center" wrapText="1"/>
    </xf>
    <xf numFmtId="0" fontId="33" fillId="5" borderId="4" xfId="1" applyNumberFormat="1" applyFont="1" applyFill="1" applyBorder="1" applyAlignment="1">
      <alignment horizontal="center" vertical="center" wrapText="1"/>
    </xf>
    <xf numFmtId="0" fontId="31" fillId="5" borderId="4" xfId="1" applyNumberFormat="1" applyFont="1" applyFill="1" applyBorder="1" applyAlignment="1">
      <alignment horizontal="center" vertical="center" wrapText="1"/>
    </xf>
    <xf numFmtId="1" fontId="31" fillId="9" borderId="4" xfId="1" applyNumberFormat="1" applyFont="1" applyFill="1" applyBorder="1" applyAlignment="1">
      <alignment horizontal="center" vertical="center" wrapText="1"/>
    </xf>
    <xf numFmtId="0" fontId="31" fillId="0" borderId="4" xfId="1" applyNumberFormat="1" applyFont="1" applyBorder="1" applyAlignment="1">
      <alignment horizontal="center" vertical="center" wrapText="1"/>
    </xf>
    <xf numFmtId="0" fontId="6" fillId="10" borderId="4" xfId="1" applyNumberFormat="1" applyFont="1" applyFill="1" applyBorder="1" applyAlignment="1">
      <alignment horizontal="center" vertical="center" wrapText="1"/>
    </xf>
    <xf numFmtId="0" fontId="6" fillId="10" borderId="4" xfId="1" applyNumberFormat="1" applyFont="1" applyFill="1" applyBorder="1" applyAlignment="1">
      <alignment horizontal="center" vertical="center" textRotation="90" wrapText="1"/>
    </xf>
    <xf numFmtId="0" fontId="31" fillId="10" borderId="4" xfId="1" applyNumberFormat="1" applyFont="1" applyFill="1" applyBorder="1" applyAlignment="1">
      <alignment horizontal="center" vertical="center" wrapText="1"/>
    </xf>
    <xf numFmtId="0" fontId="33" fillId="10" borderId="4" xfId="1" applyNumberFormat="1" applyFont="1" applyFill="1" applyBorder="1" applyAlignment="1">
      <alignment horizontal="center" vertical="center" wrapText="1"/>
    </xf>
    <xf numFmtId="0" fontId="35" fillId="10" borderId="4" xfId="1" applyNumberFormat="1" applyFont="1" applyFill="1" applyBorder="1" applyAlignment="1">
      <alignment horizontal="center" vertical="center" wrapText="1"/>
    </xf>
    <xf numFmtId="1" fontId="31" fillId="10" borderId="4" xfId="1" applyNumberFormat="1" applyFont="1" applyFill="1" applyBorder="1" applyAlignment="1">
      <alignment horizontal="center" vertical="center" wrapText="1"/>
    </xf>
    <xf numFmtId="0" fontId="33" fillId="10" borderId="4" xfId="1" applyNumberFormat="1" applyFont="1" applyFill="1" applyBorder="1" applyAlignment="1" applyProtection="1">
      <alignment horizontal="center" vertical="center" wrapText="1"/>
      <protection locked="0"/>
    </xf>
    <xf numFmtId="0" fontId="33" fillId="10" borderId="4" xfId="1" applyNumberFormat="1" applyFont="1" applyFill="1" applyBorder="1" applyAlignment="1" applyProtection="1">
      <alignment horizontal="left" vertical="center" wrapText="1"/>
      <protection locked="0"/>
    </xf>
    <xf numFmtId="0" fontId="33" fillId="10" borderId="4" xfId="1" applyNumberFormat="1" applyFont="1" applyFill="1" applyBorder="1" applyAlignment="1">
      <alignment horizontal="left" vertical="center" wrapText="1"/>
    </xf>
    <xf numFmtId="0" fontId="25" fillId="10" borderId="0" xfId="1" applyNumberFormat="1" applyFont="1" applyFill="1" applyBorder="1" applyAlignment="1">
      <alignment horizontal="center" vertical="center" shrinkToFit="1"/>
    </xf>
    <xf numFmtId="0" fontId="8" fillId="10" borderId="0" xfId="1" applyNumberFormat="1" applyFont="1" applyFill="1" applyBorder="1" applyAlignment="1">
      <alignment horizontal="center" vertical="center" wrapText="1"/>
    </xf>
    <xf numFmtId="0" fontId="20" fillId="10" borderId="4" xfId="1" applyNumberFormat="1" applyFont="1" applyFill="1" applyBorder="1" applyAlignment="1">
      <alignment horizontal="center" vertical="center" wrapText="1"/>
    </xf>
    <xf numFmtId="0" fontId="31" fillId="10" borderId="4" xfId="1" applyNumberFormat="1" applyFont="1" applyFill="1" applyBorder="1" applyAlignment="1" applyProtection="1">
      <alignment horizontal="center" vertical="center" wrapText="1"/>
      <protection locked="0"/>
    </xf>
    <xf numFmtId="0" fontId="37" fillId="10" borderId="4" xfId="1" applyNumberFormat="1" applyFont="1" applyFill="1" applyBorder="1" applyAlignment="1">
      <alignment horizontal="center" vertical="center" wrapText="1"/>
    </xf>
    <xf numFmtId="0" fontId="21" fillId="10" borderId="0" xfId="1" applyNumberFormat="1" applyFont="1" applyFill="1" applyBorder="1" applyAlignment="1">
      <alignment horizontal="center" vertical="center" wrapText="1"/>
    </xf>
    <xf numFmtId="0" fontId="20" fillId="10" borderId="4" xfId="1" applyNumberFormat="1" applyFont="1" applyFill="1" applyBorder="1" applyAlignment="1">
      <alignment horizontal="center" vertical="top" wrapText="1"/>
    </xf>
    <xf numFmtId="0" fontId="34" fillId="10" borderId="4" xfId="1" applyNumberFormat="1" applyFont="1" applyFill="1" applyBorder="1" applyAlignment="1">
      <alignment horizontal="center" vertical="center" wrapText="1"/>
    </xf>
    <xf numFmtId="0" fontId="36" fillId="10" borderId="4" xfId="1" applyNumberFormat="1" applyFont="1" applyFill="1" applyBorder="1" applyAlignment="1">
      <alignment horizontal="center" vertical="center" wrapText="1"/>
    </xf>
    <xf numFmtId="0" fontId="6" fillId="10" borderId="4" xfId="1" applyNumberFormat="1" applyFont="1" applyFill="1" applyBorder="1" applyAlignment="1">
      <alignment horizontal="center" vertical="top" wrapText="1"/>
    </xf>
    <xf numFmtId="0" fontId="35" fillId="11" borderId="4" xfId="1" applyNumberFormat="1" applyFont="1" applyFill="1" applyBorder="1" applyAlignment="1">
      <alignment horizontal="center" vertical="center" wrapText="1"/>
    </xf>
    <xf numFmtId="0" fontId="31" fillId="0" borderId="4" xfId="1" applyNumberFormat="1" applyFont="1" applyFill="1" applyBorder="1" applyAlignment="1">
      <alignment horizontal="left" vertical="center" wrapText="1"/>
    </xf>
    <xf numFmtId="0" fontId="38" fillId="5" borderId="0" xfId="1" applyNumberFormat="1" applyFont="1" applyFill="1" applyBorder="1" applyAlignment="1">
      <alignment horizontal="left" vertical="center" wrapText="1"/>
    </xf>
    <xf numFmtId="0" fontId="33" fillId="5" borderId="4" xfId="1" applyNumberFormat="1" applyFont="1" applyFill="1" applyBorder="1" applyAlignment="1">
      <alignment horizontal="center" vertical="center" wrapText="1"/>
    </xf>
    <xf numFmtId="0" fontId="38" fillId="0" borderId="0" xfId="1" applyNumberFormat="1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shrinkToFit="1"/>
    </xf>
    <xf numFmtId="0" fontId="14" fillId="8" borderId="2" xfId="0" applyFont="1" applyFill="1" applyBorder="1" applyAlignment="1">
      <alignment shrinkToFit="1"/>
    </xf>
    <xf numFmtId="0" fontId="15" fillId="8" borderId="3" xfId="0" applyFont="1" applyFill="1" applyBorder="1" applyAlignment="1">
      <alignment shrinkToFit="1"/>
    </xf>
    <xf numFmtId="0" fontId="15" fillId="8" borderId="2" xfId="0" applyFont="1" applyFill="1" applyBorder="1" applyAlignment="1">
      <alignment shrinkToFit="1"/>
    </xf>
    <xf numFmtId="0" fontId="3" fillId="7" borderId="3" xfId="0" applyFont="1" applyFill="1" applyBorder="1" applyAlignment="1">
      <alignment shrinkToFit="1"/>
    </xf>
    <xf numFmtId="0" fontId="3" fillId="7" borderId="2" xfId="0" applyFont="1" applyFill="1" applyBorder="1" applyAlignment="1">
      <alignment shrinkToFit="1"/>
    </xf>
    <xf numFmtId="0" fontId="15" fillId="7" borderId="4" xfId="0" applyFont="1" applyFill="1" applyBorder="1" applyAlignment="1">
      <alignment shrinkToFit="1"/>
    </xf>
    <xf numFmtId="0" fontId="14" fillId="4" borderId="4" xfId="0" applyFont="1" applyFill="1" applyBorder="1" applyAlignment="1">
      <alignment shrinkToFit="1"/>
    </xf>
    <xf numFmtId="0" fontId="15" fillId="8" borderId="4" xfId="0" applyFont="1" applyFill="1" applyBorder="1" applyAlignment="1">
      <alignment shrinkToFit="1"/>
    </xf>
    <xf numFmtId="0" fontId="14" fillId="8" borderId="4" xfId="0" applyFont="1" applyFill="1" applyBorder="1" applyAlignment="1">
      <alignment shrinkToFit="1"/>
    </xf>
    <xf numFmtId="0" fontId="3" fillId="7" borderId="4" xfId="0" applyFont="1" applyFill="1" applyBorder="1" applyAlignment="1">
      <alignment shrinkToFit="1"/>
    </xf>
    <xf numFmtId="0" fontId="39" fillId="0" borderId="1" xfId="0" applyFont="1" applyBorder="1" applyAlignment="1">
      <alignment vertical="top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5" xfId="0" applyFont="1" applyBorder="1" applyAlignment="1">
      <alignment vertical="top"/>
    </xf>
    <xf numFmtId="0" fontId="13" fillId="0" borderId="19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164" fontId="13" fillId="0" borderId="10" xfId="0" applyNumberFormat="1" applyFont="1" applyBorder="1" applyAlignment="1">
      <alignment shrinkToFit="1"/>
    </xf>
    <xf numFmtId="164" fontId="7" fillId="0" borderId="12" xfId="0" applyNumberFormat="1" applyFont="1" applyBorder="1" applyAlignment="1">
      <alignment shrinkToFit="1"/>
    </xf>
    <xf numFmtId="0" fontId="5" fillId="12" borderId="3" xfId="0" applyFont="1" applyFill="1" applyBorder="1" applyAlignment="1">
      <alignment shrinkToFit="1"/>
    </xf>
    <xf numFmtId="164" fontId="3" fillId="0" borderId="26" xfId="0" applyNumberFormat="1" applyFont="1" applyBorder="1" applyAlignment="1">
      <alignment shrinkToFit="1"/>
    </xf>
    <xf numFmtId="0" fontId="5" fillId="12" borderId="2" xfId="0" applyFont="1" applyFill="1" applyBorder="1" applyAlignment="1">
      <alignment shrinkToFit="1"/>
    </xf>
    <xf numFmtId="0" fontId="5" fillId="12" borderId="6" xfId="0" applyFont="1" applyFill="1" applyBorder="1" applyAlignment="1">
      <alignment shrinkToFit="1"/>
    </xf>
    <xf numFmtId="0" fontId="5" fillId="12" borderId="15" xfId="0" applyFont="1" applyFill="1" applyBorder="1" applyAlignment="1">
      <alignment shrinkToFit="1"/>
    </xf>
    <xf numFmtId="164" fontId="3" fillId="0" borderId="27" xfId="0" applyNumberFormat="1" applyFont="1" applyBorder="1" applyAlignment="1">
      <alignment shrinkToFit="1"/>
    </xf>
    <xf numFmtId="0" fontId="3" fillId="12" borderId="4" xfId="0" applyFont="1" applyFill="1" applyBorder="1" applyAlignment="1">
      <alignment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14" fillId="7" borderId="3" xfId="0" applyNumberFormat="1" applyFont="1" applyFill="1" applyBorder="1" applyAlignment="1">
      <alignment horizontal="center" vertical="center" shrinkToFit="1"/>
    </xf>
    <xf numFmtId="0" fontId="14" fillId="7" borderId="2" xfId="0" applyFont="1" applyFill="1" applyBorder="1" applyAlignment="1">
      <alignment shrinkToFit="1"/>
    </xf>
    <xf numFmtId="0" fontId="3" fillId="0" borderId="6" xfId="0" applyFont="1" applyBorder="1" applyAlignment="1">
      <alignment shrinkToFit="1"/>
    </xf>
    <xf numFmtId="0" fontId="0" fillId="5" borderId="0" xfId="0" applyFill="1"/>
    <xf numFmtId="0" fontId="0" fillId="0" borderId="0" xfId="0" applyBorder="1"/>
    <xf numFmtId="0" fontId="3" fillId="0" borderId="3" xfId="0" applyFont="1" applyBorder="1" applyAlignment="1">
      <alignment horizontal="center" textRotation="255" shrinkToFit="1"/>
    </xf>
    <xf numFmtId="0" fontId="5" fillId="5" borderId="2" xfId="0" applyFont="1" applyFill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49" fontId="14" fillId="5" borderId="0" xfId="0" applyNumberFormat="1" applyFont="1" applyFill="1"/>
    <xf numFmtId="0" fontId="41" fillId="5" borderId="0" xfId="0" applyFont="1" applyFill="1"/>
    <xf numFmtId="0" fontId="15" fillId="5" borderId="0" xfId="0" applyFont="1" applyFill="1" applyBorder="1" applyAlignment="1">
      <alignment shrinkToFit="1"/>
    </xf>
    <xf numFmtId="0" fontId="33" fillId="0" borderId="4" xfId="1" applyNumberFormat="1" applyFont="1" applyBorder="1" applyAlignment="1">
      <alignment horizontal="left" vertical="center" wrapText="1"/>
    </xf>
    <xf numFmtId="0" fontId="33" fillId="5" borderId="4" xfId="1" applyNumberFormat="1" applyFont="1" applyFill="1" applyBorder="1" applyAlignment="1">
      <alignment horizontal="center" vertical="center" wrapText="1"/>
    </xf>
    <xf numFmtId="49" fontId="33" fillId="6" borderId="4" xfId="1" applyNumberFormat="1" applyFont="1" applyFill="1" applyBorder="1" applyAlignment="1">
      <alignment horizontal="center" vertical="center" wrapText="1"/>
    </xf>
    <xf numFmtId="0" fontId="33" fillId="0" borderId="4" xfId="1" applyNumberFormat="1" applyFont="1" applyBorder="1" applyAlignment="1">
      <alignment horizontal="center" vertical="center" wrapText="1"/>
    </xf>
    <xf numFmtId="0" fontId="33" fillId="6" borderId="4" xfId="1" applyNumberFormat="1" applyFont="1" applyFill="1" applyBorder="1" applyAlignment="1">
      <alignment horizontal="center" vertical="center" wrapText="1"/>
    </xf>
    <xf numFmtId="49" fontId="31" fillId="13" borderId="4" xfId="1" applyNumberFormat="1" applyFont="1" applyFill="1" applyBorder="1" applyAlignment="1">
      <alignment horizontal="center" vertical="center" wrapText="1"/>
    </xf>
    <xf numFmtId="49" fontId="31" fillId="14" borderId="4" xfId="1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shrinkToFit="1"/>
    </xf>
    <xf numFmtId="0" fontId="3" fillId="0" borderId="28" xfId="0" applyFont="1" applyBorder="1" applyAlignment="1"/>
    <xf numFmtId="49" fontId="14" fillId="5" borderId="0" xfId="0" applyNumberFormat="1" applyFont="1" applyFill="1" applyAlignment="1"/>
    <xf numFmtId="49" fontId="14" fillId="5" borderId="0" xfId="0" applyNumberFormat="1" applyFont="1" applyFill="1" applyAlignment="1">
      <alignment shrinkToFit="1"/>
    </xf>
    <xf numFmtId="49" fontId="42" fillId="5" borderId="0" xfId="0" applyNumberFormat="1" applyFont="1" applyFill="1"/>
    <xf numFmtId="49" fontId="41" fillId="5" borderId="0" xfId="0" applyNumberFormat="1" applyFont="1" applyFill="1"/>
    <xf numFmtId="49" fontId="3" fillId="5" borderId="0" xfId="0" applyNumberFormat="1" applyFont="1" applyFill="1"/>
    <xf numFmtId="0" fontId="3" fillId="5" borderId="0" xfId="0" applyFont="1" applyFill="1" applyAlignment="1"/>
    <xf numFmtId="0" fontId="3" fillId="5" borderId="0" xfId="0" applyFont="1" applyFill="1"/>
    <xf numFmtId="0" fontId="2" fillId="5" borderId="0" xfId="0" applyFont="1" applyFill="1" applyBorder="1"/>
    <xf numFmtId="0" fontId="12" fillId="5" borderId="0" xfId="0" applyFont="1" applyFill="1"/>
    <xf numFmtId="0" fontId="15" fillId="0" borderId="0" xfId="0" applyFont="1" applyFill="1" applyBorder="1" applyAlignment="1">
      <alignment shrinkToFit="1"/>
    </xf>
    <xf numFmtId="0" fontId="0" fillId="0" borderId="29" xfId="0" applyBorder="1" applyAlignment="1">
      <alignment shrinkToFit="1"/>
    </xf>
    <xf numFmtId="0" fontId="33" fillId="5" borderId="4" xfId="1" applyNumberFormat="1" applyFont="1" applyFill="1" applyBorder="1" applyAlignment="1">
      <alignment horizontal="center" vertical="center" wrapText="1"/>
    </xf>
    <xf numFmtId="0" fontId="43" fillId="0" borderId="4" xfId="1" applyNumberFormat="1" applyFont="1" applyBorder="1" applyAlignment="1">
      <alignment horizontal="left" vertical="center" wrapText="1"/>
    </xf>
    <xf numFmtId="49" fontId="31" fillId="5" borderId="4" xfId="1" applyNumberFormat="1" applyFont="1" applyFill="1" applyBorder="1" applyAlignment="1">
      <alignment horizontal="center" vertical="center" wrapText="1"/>
    </xf>
    <xf numFmtId="49" fontId="31" fillId="11" borderId="4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shrinkToFit="1"/>
    </xf>
    <xf numFmtId="0" fontId="15" fillId="8" borderId="15" xfId="0" applyFont="1" applyFill="1" applyBorder="1" applyAlignment="1">
      <alignment shrinkToFit="1"/>
    </xf>
    <xf numFmtId="0" fontId="3" fillId="0" borderId="3" xfId="0" applyFont="1" applyBorder="1" applyAlignment="1">
      <alignment horizontal="center" textRotation="90" shrinkToFit="1"/>
    </xf>
    <xf numFmtId="0" fontId="3" fillId="0" borderId="2" xfId="0" applyFont="1" applyBorder="1" applyAlignment="1">
      <alignment horizontal="center" textRotation="90" shrinkToFit="1"/>
    </xf>
    <xf numFmtId="0" fontId="3" fillId="0" borderId="30" xfId="0" applyFont="1" applyBorder="1" applyAlignment="1">
      <alignment horizontal="center" textRotation="90" shrinkToFit="1"/>
    </xf>
    <xf numFmtId="0" fontId="33" fillId="5" borderId="4" xfId="1" applyNumberFormat="1" applyFont="1" applyFill="1" applyBorder="1" applyAlignment="1">
      <alignment horizontal="center" vertical="center" wrapText="1"/>
    </xf>
    <xf numFmtId="0" fontId="5" fillId="5" borderId="0" xfId="1" applyNumberFormat="1" applyFont="1" applyFill="1" applyAlignment="1">
      <alignment horizontal="right" vertical="top" wrapText="1"/>
    </xf>
    <xf numFmtId="0" fontId="10" fillId="5" borderId="0" xfId="1" applyFont="1" applyFill="1" applyBorder="1" applyAlignment="1">
      <alignment horizontal="center" vertical="center" wrapText="1"/>
    </xf>
    <xf numFmtId="0" fontId="19" fillId="5" borderId="1" xfId="1" applyNumberFormat="1" applyFont="1" applyFill="1" applyBorder="1" applyAlignment="1">
      <alignment horizontal="center" vertical="center" wrapText="1"/>
    </xf>
    <xf numFmtId="0" fontId="33" fillId="0" borderId="4" xfId="1" applyNumberFormat="1" applyFont="1" applyBorder="1" applyAlignment="1" applyProtection="1">
      <alignment horizontal="left" vertical="center" wrapText="1"/>
      <protection locked="0"/>
    </xf>
    <xf numFmtId="0" fontId="33" fillId="5" borderId="4" xfId="1" applyNumberFormat="1" applyFont="1" applyFill="1" applyBorder="1" applyAlignment="1" applyProtection="1">
      <alignment horizontal="left" vertical="center" wrapText="1"/>
      <protection locked="0"/>
    </xf>
    <xf numFmtId="0" fontId="31" fillId="3" borderId="4" xfId="1" applyNumberFormat="1" applyFont="1" applyFill="1" applyBorder="1" applyAlignment="1">
      <alignment horizontal="left" vertical="center" wrapText="1"/>
    </xf>
    <xf numFmtId="0" fontId="33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33" fillId="3" borderId="4" xfId="1" applyNumberFormat="1" applyFont="1" applyFill="1" applyBorder="1" applyAlignment="1">
      <alignment horizontal="right" vertical="center" wrapText="1"/>
    </xf>
    <xf numFmtId="0" fontId="31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35" fillId="5" borderId="4" xfId="1" applyNumberFormat="1" applyFont="1" applyFill="1" applyBorder="1" applyAlignment="1" applyProtection="1">
      <alignment horizontal="center" vertical="center" wrapText="1"/>
      <protection locked="0"/>
    </xf>
    <xf numFmtId="165" fontId="33" fillId="0" borderId="4" xfId="1" applyNumberFormat="1" applyFont="1" applyBorder="1" applyAlignment="1" applyProtection="1">
      <alignment horizontal="center" vertical="center" wrapText="1"/>
      <protection locked="0"/>
    </xf>
    <xf numFmtId="165" fontId="33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4" xfId="1" applyNumberFormat="1" applyFont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center" vertical="center" textRotation="90" wrapText="1"/>
    </xf>
    <xf numFmtId="0" fontId="6" fillId="0" borderId="4" xfId="1" applyNumberFormat="1" applyFont="1" applyBorder="1" applyAlignment="1">
      <alignment horizontal="center" vertical="center" wrapText="1"/>
    </xf>
    <xf numFmtId="0" fontId="23" fillId="0" borderId="4" xfId="1" applyNumberFormat="1" applyFont="1" applyBorder="1" applyAlignment="1">
      <alignment horizontal="center" vertical="center" textRotation="90" wrapText="1"/>
    </xf>
    <xf numFmtId="0" fontId="33" fillId="0" borderId="4" xfId="1" applyNumberFormat="1" applyFont="1" applyBorder="1" applyAlignment="1">
      <alignment horizontal="center" vertical="center" textRotation="90" wrapText="1"/>
    </xf>
    <xf numFmtId="0" fontId="33" fillId="5" borderId="4" xfId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shrinkToFit="1"/>
    </xf>
    <xf numFmtId="0" fontId="18" fillId="0" borderId="6" xfId="0" applyFont="1" applyFill="1" applyBorder="1" applyAlignment="1">
      <alignment horizontal="center" shrinkToFit="1"/>
    </xf>
    <xf numFmtId="0" fontId="18" fillId="0" borderId="2" xfId="0" applyFont="1" applyFill="1" applyBorder="1" applyAlignment="1">
      <alignment horizontal="center" shrinkToFit="1"/>
    </xf>
    <xf numFmtId="0" fontId="3" fillId="0" borderId="8" xfId="0" applyFont="1" applyBorder="1" applyAlignment="1">
      <alignment horizontal="center" textRotation="90" shrinkToFit="1"/>
    </xf>
    <xf numFmtId="0" fontId="3" fillId="0" borderId="17" xfId="0" applyFont="1" applyBorder="1" applyAlignment="1">
      <alignment horizontal="center" textRotation="90" shrinkToFit="1"/>
    </xf>
    <xf numFmtId="0" fontId="3" fillId="0" borderId="14" xfId="0" applyFont="1" applyBorder="1" applyAlignment="1">
      <alignment horizontal="center" textRotation="90" shrinkToFit="1"/>
    </xf>
    <xf numFmtId="0" fontId="3" fillId="0" borderId="13" xfId="0" applyFont="1" applyBorder="1" applyAlignment="1">
      <alignment horizontal="center" textRotation="90" shrinkToFit="1"/>
    </xf>
    <xf numFmtId="0" fontId="3" fillId="0" borderId="9" xfId="0" applyFont="1" applyBorder="1" applyAlignment="1">
      <alignment horizontal="center" textRotation="90" shrinkToFit="1"/>
    </xf>
    <xf numFmtId="0" fontId="3" fillId="0" borderId="11" xfId="0" applyFont="1" applyBorder="1" applyAlignment="1">
      <alignment horizontal="center" textRotation="90" shrinkToFit="1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1B6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126207</xdr:colOff>
      <xdr:row>0</xdr:row>
      <xdr:rowOff>180975</xdr:rowOff>
    </xdr:from>
    <xdr:to>
      <xdr:col>1</xdr:col>
      <xdr:colOff>247651</xdr:colOff>
      <xdr:row>4</xdr:row>
      <xdr:rowOff>123825</xdr:rowOff>
    </xdr:to>
    <xdr:pic>
      <xdr:nvPicPr>
        <xdr:cNvPr id="5" name="Рисунок 4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7" y="180975"/>
          <a:ext cx="711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5"/>
  <sheetViews>
    <sheetView topLeftCell="A133" zoomScale="170" zoomScaleNormal="170" workbookViewId="0">
      <selection activeCell="H169" sqref="H169:J169"/>
    </sheetView>
  </sheetViews>
  <sheetFormatPr defaultRowHeight="11.25" x14ac:dyDescent="0.25"/>
  <cols>
    <col min="1" max="1" width="9.85546875" style="41" customWidth="1"/>
    <col min="2" max="2" width="48.7109375" style="35" customWidth="1"/>
    <col min="3" max="10" width="2.7109375" style="35" customWidth="1"/>
    <col min="11" max="11" width="5" style="40" hidden="1" customWidth="1"/>
    <col min="12" max="15" width="4.85546875" style="35" customWidth="1"/>
    <col min="16" max="17" width="4.7109375" style="35" customWidth="1"/>
    <col min="18" max="18" width="0.140625" style="133" customWidth="1"/>
    <col min="19" max="19" width="4.140625" style="35" customWidth="1"/>
    <col min="20" max="20" width="4.85546875" style="133" hidden="1" customWidth="1"/>
    <col min="21" max="21" width="3.85546875" style="35" customWidth="1"/>
    <col min="22" max="22" width="4.85546875" style="137" hidden="1" customWidth="1"/>
    <col min="23" max="23" width="4.5703125" style="35" customWidth="1"/>
    <col min="24" max="24" width="4.85546875" style="137" hidden="1" customWidth="1"/>
    <col min="25" max="25" width="4.28515625" style="35" customWidth="1"/>
    <col min="26" max="26" width="4.85546875" style="137" hidden="1" customWidth="1"/>
    <col min="27" max="27" width="4.42578125" style="35" customWidth="1"/>
    <col min="28" max="28" width="4.85546875" style="137" hidden="1" customWidth="1"/>
    <col min="29" max="29" width="4.5703125" style="35" customWidth="1"/>
    <col min="30" max="30" width="4.85546875" style="137" hidden="1" customWidth="1"/>
    <col min="31" max="31" width="4.42578125" style="35" customWidth="1"/>
    <col min="32" max="32" width="4.85546875" style="133" hidden="1" customWidth="1"/>
    <col min="33" max="33" width="4.42578125" style="35" customWidth="1"/>
    <col min="34" max="35" width="9.140625" style="35"/>
    <col min="36" max="36" width="14.85546875" style="35" customWidth="1"/>
    <col min="37" max="264" width="9.140625" style="35"/>
    <col min="265" max="265" width="10" style="35" customWidth="1"/>
    <col min="266" max="266" width="34.28515625" style="35" customWidth="1"/>
    <col min="267" max="267" width="11.7109375" style="35" customWidth="1"/>
    <col min="268" max="268" width="5.5703125" style="35" customWidth="1"/>
    <col min="269" max="269" width="7.28515625" style="35" customWidth="1"/>
    <col min="270" max="274" width="6.28515625" style="35" customWidth="1"/>
    <col min="275" max="275" width="3" style="35" customWidth="1"/>
    <col min="276" max="276" width="5.7109375" style="35" customWidth="1"/>
    <col min="277" max="277" width="3" style="35" customWidth="1"/>
    <col min="278" max="278" width="5.7109375" style="35" customWidth="1"/>
    <col min="279" max="279" width="4.42578125" style="35" customWidth="1"/>
    <col min="280" max="280" width="5.7109375" style="35" customWidth="1"/>
    <col min="281" max="281" width="3" style="35" customWidth="1"/>
    <col min="282" max="286" width="5.7109375" style="35" customWidth="1"/>
    <col min="287" max="287" width="15.5703125" style="35" customWidth="1"/>
    <col min="288" max="288" width="14.5703125" style="35" customWidth="1"/>
    <col min="289" max="520" width="9.140625" style="35"/>
    <col min="521" max="521" width="10" style="35" customWidth="1"/>
    <col min="522" max="522" width="34.28515625" style="35" customWidth="1"/>
    <col min="523" max="523" width="11.7109375" style="35" customWidth="1"/>
    <col min="524" max="524" width="5.5703125" style="35" customWidth="1"/>
    <col min="525" max="525" width="7.28515625" style="35" customWidth="1"/>
    <col min="526" max="530" width="6.28515625" style="35" customWidth="1"/>
    <col min="531" max="531" width="3" style="35" customWidth="1"/>
    <col min="532" max="532" width="5.7109375" style="35" customWidth="1"/>
    <col min="533" max="533" width="3" style="35" customWidth="1"/>
    <col min="534" max="534" width="5.7109375" style="35" customWidth="1"/>
    <col min="535" max="535" width="4.42578125" style="35" customWidth="1"/>
    <col min="536" max="536" width="5.7109375" style="35" customWidth="1"/>
    <col min="537" max="537" width="3" style="35" customWidth="1"/>
    <col min="538" max="542" width="5.7109375" style="35" customWidth="1"/>
    <col min="543" max="543" width="15.5703125" style="35" customWidth="1"/>
    <col min="544" max="544" width="14.5703125" style="35" customWidth="1"/>
    <col min="545" max="776" width="9.140625" style="35"/>
    <col min="777" max="777" width="10" style="35" customWidth="1"/>
    <col min="778" max="778" width="34.28515625" style="35" customWidth="1"/>
    <col min="779" max="779" width="11.7109375" style="35" customWidth="1"/>
    <col min="780" max="780" width="5.5703125" style="35" customWidth="1"/>
    <col min="781" max="781" width="7.28515625" style="35" customWidth="1"/>
    <col min="782" max="786" width="6.28515625" style="35" customWidth="1"/>
    <col min="787" max="787" width="3" style="35" customWidth="1"/>
    <col min="788" max="788" width="5.7109375" style="35" customWidth="1"/>
    <col min="789" max="789" width="3" style="35" customWidth="1"/>
    <col min="790" max="790" width="5.7109375" style="35" customWidth="1"/>
    <col min="791" max="791" width="4.42578125" style="35" customWidth="1"/>
    <col min="792" max="792" width="5.7109375" style="35" customWidth="1"/>
    <col min="793" max="793" width="3" style="35" customWidth="1"/>
    <col min="794" max="798" width="5.7109375" style="35" customWidth="1"/>
    <col min="799" max="799" width="15.5703125" style="35" customWidth="1"/>
    <col min="800" max="800" width="14.5703125" style="35" customWidth="1"/>
    <col min="801" max="1032" width="9.140625" style="35"/>
    <col min="1033" max="1033" width="10" style="35" customWidth="1"/>
    <col min="1034" max="1034" width="34.28515625" style="35" customWidth="1"/>
    <col min="1035" max="1035" width="11.7109375" style="35" customWidth="1"/>
    <col min="1036" max="1036" width="5.5703125" style="35" customWidth="1"/>
    <col min="1037" max="1037" width="7.28515625" style="35" customWidth="1"/>
    <col min="1038" max="1042" width="6.28515625" style="35" customWidth="1"/>
    <col min="1043" max="1043" width="3" style="35" customWidth="1"/>
    <col min="1044" max="1044" width="5.7109375" style="35" customWidth="1"/>
    <col min="1045" max="1045" width="3" style="35" customWidth="1"/>
    <col min="1046" max="1046" width="5.7109375" style="35" customWidth="1"/>
    <col min="1047" max="1047" width="4.42578125" style="35" customWidth="1"/>
    <col min="1048" max="1048" width="5.7109375" style="35" customWidth="1"/>
    <col min="1049" max="1049" width="3" style="35" customWidth="1"/>
    <col min="1050" max="1054" width="5.7109375" style="35" customWidth="1"/>
    <col min="1055" max="1055" width="15.5703125" style="35" customWidth="1"/>
    <col min="1056" max="1056" width="14.5703125" style="35" customWidth="1"/>
    <col min="1057" max="1288" width="9.140625" style="35"/>
    <col min="1289" max="1289" width="10" style="35" customWidth="1"/>
    <col min="1290" max="1290" width="34.28515625" style="35" customWidth="1"/>
    <col min="1291" max="1291" width="11.7109375" style="35" customWidth="1"/>
    <col min="1292" max="1292" width="5.5703125" style="35" customWidth="1"/>
    <col min="1293" max="1293" width="7.28515625" style="35" customWidth="1"/>
    <col min="1294" max="1298" width="6.28515625" style="35" customWidth="1"/>
    <col min="1299" max="1299" width="3" style="35" customWidth="1"/>
    <col min="1300" max="1300" width="5.7109375" style="35" customWidth="1"/>
    <col min="1301" max="1301" width="3" style="35" customWidth="1"/>
    <col min="1302" max="1302" width="5.7109375" style="35" customWidth="1"/>
    <col min="1303" max="1303" width="4.42578125" style="35" customWidth="1"/>
    <col min="1304" max="1304" width="5.7109375" style="35" customWidth="1"/>
    <col min="1305" max="1305" width="3" style="35" customWidth="1"/>
    <col min="1306" max="1310" width="5.7109375" style="35" customWidth="1"/>
    <col min="1311" max="1311" width="15.5703125" style="35" customWidth="1"/>
    <col min="1312" max="1312" width="14.5703125" style="35" customWidth="1"/>
    <col min="1313" max="1544" width="9.140625" style="35"/>
    <col min="1545" max="1545" width="10" style="35" customWidth="1"/>
    <col min="1546" max="1546" width="34.28515625" style="35" customWidth="1"/>
    <col min="1547" max="1547" width="11.7109375" style="35" customWidth="1"/>
    <col min="1548" max="1548" width="5.5703125" style="35" customWidth="1"/>
    <col min="1549" max="1549" width="7.28515625" style="35" customWidth="1"/>
    <col min="1550" max="1554" width="6.28515625" style="35" customWidth="1"/>
    <col min="1555" max="1555" width="3" style="35" customWidth="1"/>
    <col min="1556" max="1556" width="5.7109375" style="35" customWidth="1"/>
    <col min="1557" max="1557" width="3" style="35" customWidth="1"/>
    <col min="1558" max="1558" width="5.7109375" style="35" customWidth="1"/>
    <col min="1559" max="1559" width="4.42578125" style="35" customWidth="1"/>
    <col min="1560" max="1560" width="5.7109375" style="35" customWidth="1"/>
    <col min="1561" max="1561" width="3" style="35" customWidth="1"/>
    <col min="1562" max="1566" width="5.7109375" style="35" customWidth="1"/>
    <col min="1567" max="1567" width="15.5703125" style="35" customWidth="1"/>
    <col min="1568" max="1568" width="14.5703125" style="35" customWidth="1"/>
    <col min="1569" max="1800" width="9.140625" style="35"/>
    <col min="1801" max="1801" width="10" style="35" customWidth="1"/>
    <col min="1802" max="1802" width="34.28515625" style="35" customWidth="1"/>
    <col min="1803" max="1803" width="11.7109375" style="35" customWidth="1"/>
    <col min="1804" max="1804" width="5.5703125" style="35" customWidth="1"/>
    <col min="1805" max="1805" width="7.28515625" style="35" customWidth="1"/>
    <col min="1806" max="1810" width="6.28515625" style="35" customWidth="1"/>
    <col min="1811" max="1811" width="3" style="35" customWidth="1"/>
    <col min="1812" max="1812" width="5.7109375" style="35" customWidth="1"/>
    <col min="1813" max="1813" width="3" style="35" customWidth="1"/>
    <col min="1814" max="1814" width="5.7109375" style="35" customWidth="1"/>
    <col min="1815" max="1815" width="4.42578125" style="35" customWidth="1"/>
    <col min="1816" max="1816" width="5.7109375" style="35" customWidth="1"/>
    <col min="1817" max="1817" width="3" style="35" customWidth="1"/>
    <col min="1818" max="1822" width="5.7109375" style="35" customWidth="1"/>
    <col min="1823" max="1823" width="15.5703125" style="35" customWidth="1"/>
    <col min="1824" max="1824" width="14.5703125" style="35" customWidth="1"/>
    <col min="1825" max="2056" width="9.140625" style="35"/>
    <col min="2057" max="2057" width="10" style="35" customWidth="1"/>
    <col min="2058" max="2058" width="34.28515625" style="35" customWidth="1"/>
    <col min="2059" max="2059" width="11.7109375" style="35" customWidth="1"/>
    <col min="2060" max="2060" width="5.5703125" style="35" customWidth="1"/>
    <col min="2061" max="2061" width="7.28515625" style="35" customWidth="1"/>
    <col min="2062" max="2066" width="6.28515625" style="35" customWidth="1"/>
    <col min="2067" max="2067" width="3" style="35" customWidth="1"/>
    <col min="2068" max="2068" width="5.7109375" style="35" customWidth="1"/>
    <col min="2069" max="2069" width="3" style="35" customWidth="1"/>
    <col min="2070" max="2070" width="5.7109375" style="35" customWidth="1"/>
    <col min="2071" max="2071" width="4.42578125" style="35" customWidth="1"/>
    <col min="2072" max="2072" width="5.7109375" style="35" customWidth="1"/>
    <col min="2073" max="2073" width="3" style="35" customWidth="1"/>
    <col min="2074" max="2078" width="5.7109375" style="35" customWidth="1"/>
    <col min="2079" max="2079" width="15.5703125" style="35" customWidth="1"/>
    <col min="2080" max="2080" width="14.5703125" style="35" customWidth="1"/>
    <col min="2081" max="2312" width="9.140625" style="35"/>
    <col min="2313" max="2313" width="10" style="35" customWidth="1"/>
    <col min="2314" max="2314" width="34.28515625" style="35" customWidth="1"/>
    <col min="2315" max="2315" width="11.7109375" style="35" customWidth="1"/>
    <col min="2316" max="2316" width="5.5703125" style="35" customWidth="1"/>
    <col min="2317" max="2317" width="7.28515625" style="35" customWidth="1"/>
    <col min="2318" max="2322" width="6.28515625" style="35" customWidth="1"/>
    <col min="2323" max="2323" width="3" style="35" customWidth="1"/>
    <col min="2324" max="2324" width="5.7109375" style="35" customWidth="1"/>
    <col min="2325" max="2325" width="3" style="35" customWidth="1"/>
    <col min="2326" max="2326" width="5.7109375" style="35" customWidth="1"/>
    <col min="2327" max="2327" width="4.42578125" style="35" customWidth="1"/>
    <col min="2328" max="2328" width="5.7109375" style="35" customWidth="1"/>
    <col min="2329" max="2329" width="3" style="35" customWidth="1"/>
    <col min="2330" max="2334" width="5.7109375" style="35" customWidth="1"/>
    <col min="2335" max="2335" width="15.5703125" style="35" customWidth="1"/>
    <col min="2336" max="2336" width="14.5703125" style="35" customWidth="1"/>
    <col min="2337" max="2568" width="9.140625" style="35"/>
    <col min="2569" max="2569" width="10" style="35" customWidth="1"/>
    <col min="2570" max="2570" width="34.28515625" style="35" customWidth="1"/>
    <col min="2571" max="2571" width="11.7109375" style="35" customWidth="1"/>
    <col min="2572" max="2572" width="5.5703125" style="35" customWidth="1"/>
    <col min="2573" max="2573" width="7.28515625" style="35" customWidth="1"/>
    <col min="2574" max="2578" width="6.28515625" style="35" customWidth="1"/>
    <col min="2579" max="2579" width="3" style="35" customWidth="1"/>
    <col min="2580" max="2580" width="5.7109375" style="35" customWidth="1"/>
    <col min="2581" max="2581" width="3" style="35" customWidth="1"/>
    <col min="2582" max="2582" width="5.7109375" style="35" customWidth="1"/>
    <col min="2583" max="2583" width="4.42578125" style="35" customWidth="1"/>
    <col min="2584" max="2584" width="5.7109375" style="35" customWidth="1"/>
    <col min="2585" max="2585" width="3" style="35" customWidth="1"/>
    <col min="2586" max="2590" width="5.7109375" style="35" customWidth="1"/>
    <col min="2591" max="2591" width="15.5703125" style="35" customWidth="1"/>
    <col min="2592" max="2592" width="14.5703125" style="35" customWidth="1"/>
    <col min="2593" max="2824" width="9.140625" style="35"/>
    <col min="2825" max="2825" width="10" style="35" customWidth="1"/>
    <col min="2826" max="2826" width="34.28515625" style="35" customWidth="1"/>
    <col min="2827" max="2827" width="11.7109375" style="35" customWidth="1"/>
    <col min="2828" max="2828" width="5.5703125" style="35" customWidth="1"/>
    <col min="2829" max="2829" width="7.28515625" style="35" customWidth="1"/>
    <col min="2830" max="2834" width="6.28515625" style="35" customWidth="1"/>
    <col min="2835" max="2835" width="3" style="35" customWidth="1"/>
    <col min="2836" max="2836" width="5.7109375" style="35" customWidth="1"/>
    <col min="2837" max="2837" width="3" style="35" customWidth="1"/>
    <col min="2838" max="2838" width="5.7109375" style="35" customWidth="1"/>
    <col min="2839" max="2839" width="4.42578125" style="35" customWidth="1"/>
    <col min="2840" max="2840" width="5.7109375" style="35" customWidth="1"/>
    <col min="2841" max="2841" width="3" style="35" customWidth="1"/>
    <col min="2842" max="2846" width="5.7109375" style="35" customWidth="1"/>
    <col min="2847" max="2847" width="15.5703125" style="35" customWidth="1"/>
    <col min="2848" max="2848" width="14.5703125" style="35" customWidth="1"/>
    <col min="2849" max="3080" width="9.140625" style="35"/>
    <col min="3081" max="3081" width="10" style="35" customWidth="1"/>
    <col min="3082" max="3082" width="34.28515625" style="35" customWidth="1"/>
    <col min="3083" max="3083" width="11.7109375" style="35" customWidth="1"/>
    <col min="3084" max="3084" width="5.5703125" style="35" customWidth="1"/>
    <col min="3085" max="3085" width="7.28515625" style="35" customWidth="1"/>
    <col min="3086" max="3090" width="6.28515625" style="35" customWidth="1"/>
    <col min="3091" max="3091" width="3" style="35" customWidth="1"/>
    <col min="3092" max="3092" width="5.7109375" style="35" customWidth="1"/>
    <col min="3093" max="3093" width="3" style="35" customWidth="1"/>
    <col min="3094" max="3094" width="5.7109375" style="35" customWidth="1"/>
    <col min="3095" max="3095" width="4.42578125" style="35" customWidth="1"/>
    <col min="3096" max="3096" width="5.7109375" style="35" customWidth="1"/>
    <col min="3097" max="3097" width="3" style="35" customWidth="1"/>
    <col min="3098" max="3102" width="5.7109375" style="35" customWidth="1"/>
    <col min="3103" max="3103" width="15.5703125" style="35" customWidth="1"/>
    <col min="3104" max="3104" width="14.5703125" style="35" customWidth="1"/>
    <col min="3105" max="3336" width="9.140625" style="35"/>
    <col min="3337" max="3337" width="10" style="35" customWidth="1"/>
    <col min="3338" max="3338" width="34.28515625" style="35" customWidth="1"/>
    <col min="3339" max="3339" width="11.7109375" style="35" customWidth="1"/>
    <col min="3340" max="3340" width="5.5703125" style="35" customWidth="1"/>
    <col min="3341" max="3341" width="7.28515625" style="35" customWidth="1"/>
    <col min="3342" max="3346" width="6.28515625" style="35" customWidth="1"/>
    <col min="3347" max="3347" width="3" style="35" customWidth="1"/>
    <col min="3348" max="3348" width="5.7109375" style="35" customWidth="1"/>
    <col min="3349" max="3349" width="3" style="35" customWidth="1"/>
    <col min="3350" max="3350" width="5.7109375" style="35" customWidth="1"/>
    <col min="3351" max="3351" width="4.42578125" style="35" customWidth="1"/>
    <col min="3352" max="3352" width="5.7109375" style="35" customWidth="1"/>
    <col min="3353" max="3353" width="3" style="35" customWidth="1"/>
    <col min="3354" max="3358" width="5.7109375" style="35" customWidth="1"/>
    <col min="3359" max="3359" width="15.5703125" style="35" customWidth="1"/>
    <col min="3360" max="3360" width="14.5703125" style="35" customWidth="1"/>
    <col min="3361" max="3592" width="9.140625" style="35"/>
    <col min="3593" max="3593" width="10" style="35" customWidth="1"/>
    <col min="3594" max="3594" width="34.28515625" style="35" customWidth="1"/>
    <col min="3595" max="3595" width="11.7109375" style="35" customWidth="1"/>
    <col min="3596" max="3596" width="5.5703125" style="35" customWidth="1"/>
    <col min="3597" max="3597" width="7.28515625" style="35" customWidth="1"/>
    <col min="3598" max="3602" width="6.28515625" style="35" customWidth="1"/>
    <col min="3603" max="3603" width="3" style="35" customWidth="1"/>
    <col min="3604" max="3604" width="5.7109375" style="35" customWidth="1"/>
    <col min="3605" max="3605" width="3" style="35" customWidth="1"/>
    <col min="3606" max="3606" width="5.7109375" style="35" customWidth="1"/>
    <col min="3607" max="3607" width="4.42578125" style="35" customWidth="1"/>
    <col min="3608" max="3608" width="5.7109375" style="35" customWidth="1"/>
    <col min="3609" max="3609" width="3" style="35" customWidth="1"/>
    <col min="3610" max="3614" width="5.7109375" style="35" customWidth="1"/>
    <col min="3615" max="3615" width="15.5703125" style="35" customWidth="1"/>
    <col min="3616" max="3616" width="14.5703125" style="35" customWidth="1"/>
    <col min="3617" max="3848" width="9.140625" style="35"/>
    <col min="3849" max="3849" width="10" style="35" customWidth="1"/>
    <col min="3850" max="3850" width="34.28515625" style="35" customWidth="1"/>
    <col min="3851" max="3851" width="11.7109375" style="35" customWidth="1"/>
    <col min="3852" max="3852" width="5.5703125" style="35" customWidth="1"/>
    <col min="3853" max="3853" width="7.28515625" style="35" customWidth="1"/>
    <col min="3854" max="3858" width="6.28515625" style="35" customWidth="1"/>
    <col min="3859" max="3859" width="3" style="35" customWidth="1"/>
    <col min="3860" max="3860" width="5.7109375" style="35" customWidth="1"/>
    <col min="3861" max="3861" width="3" style="35" customWidth="1"/>
    <col min="3862" max="3862" width="5.7109375" style="35" customWidth="1"/>
    <col min="3863" max="3863" width="4.42578125" style="35" customWidth="1"/>
    <col min="3864" max="3864" width="5.7109375" style="35" customWidth="1"/>
    <col min="3865" max="3865" width="3" style="35" customWidth="1"/>
    <col min="3866" max="3870" width="5.7109375" style="35" customWidth="1"/>
    <col min="3871" max="3871" width="15.5703125" style="35" customWidth="1"/>
    <col min="3872" max="3872" width="14.5703125" style="35" customWidth="1"/>
    <col min="3873" max="4104" width="9.140625" style="35"/>
    <col min="4105" max="4105" width="10" style="35" customWidth="1"/>
    <col min="4106" max="4106" width="34.28515625" style="35" customWidth="1"/>
    <col min="4107" max="4107" width="11.7109375" style="35" customWidth="1"/>
    <col min="4108" max="4108" width="5.5703125" style="35" customWidth="1"/>
    <col min="4109" max="4109" width="7.28515625" style="35" customWidth="1"/>
    <col min="4110" max="4114" width="6.28515625" style="35" customWidth="1"/>
    <col min="4115" max="4115" width="3" style="35" customWidth="1"/>
    <col min="4116" max="4116" width="5.7109375" style="35" customWidth="1"/>
    <col min="4117" max="4117" width="3" style="35" customWidth="1"/>
    <col min="4118" max="4118" width="5.7109375" style="35" customWidth="1"/>
    <col min="4119" max="4119" width="4.42578125" style="35" customWidth="1"/>
    <col min="4120" max="4120" width="5.7109375" style="35" customWidth="1"/>
    <col min="4121" max="4121" width="3" style="35" customWidth="1"/>
    <col min="4122" max="4126" width="5.7109375" style="35" customWidth="1"/>
    <col min="4127" max="4127" width="15.5703125" style="35" customWidth="1"/>
    <col min="4128" max="4128" width="14.5703125" style="35" customWidth="1"/>
    <col min="4129" max="4360" width="9.140625" style="35"/>
    <col min="4361" max="4361" width="10" style="35" customWidth="1"/>
    <col min="4362" max="4362" width="34.28515625" style="35" customWidth="1"/>
    <col min="4363" max="4363" width="11.7109375" style="35" customWidth="1"/>
    <col min="4364" max="4364" width="5.5703125" style="35" customWidth="1"/>
    <col min="4365" max="4365" width="7.28515625" style="35" customWidth="1"/>
    <col min="4366" max="4370" width="6.28515625" style="35" customWidth="1"/>
    <col min="4371" max="4371" width="3" style="35" customWidth="1"/>
    <col min="4372" max="4372" width="5.7109375" style="35" customWidth="1"/>
    <col min="4373" max="4373" width="3" style="35" customWidth="1"/>
    <col min="4374" max="4374" width="5.7109375" style="35" customWidth="1"/>
    <col min="4375" max="4375" width="4.42578125" style="35" customWidth="1"/>
    <col min="4376" max="4376" width="5.7109375" style="35" customWidth="1"/>
    <col min="4377" max="4377" width="3" style="35" customWidth="1"/>
    <col min="4378" max="4382" width="5.7109375" style="35" customWidth="1"/>
    <col min="4383" max="4383" width="15.5703125" style="35" customWidth="1"/>
    <col min="4384" max="4384" width="14.5703125" style="35" customWidth="1"/>
    <col min="4385" max="4616" width="9.140625" style="35"/>
    <col min="4617" max="4617" width="10" style="35" customWidth="1"/>
    <col min="4618" max="4618" width="34.28515625" style="35" customWidth="1"/>
    <col min="4619" max="4619" width="11.7109375" style="35" customWidth="1"/>
    <col min="4620" max="4620" width="5.5703125" style="35" customWidth="1"/>
    <col min="4621" max="4621" width="7.28515625" style="35" customWidth="1"/>
    <col min="4622" max="4626" width="6.28515625" style="35" customWidth="1"/>
    <col min="4627" max="4627" width="3" style="35" customWidth="1"/>
    <col min="4628" max="4628" width="5.7109375" style="35" customWidth="1"/>
    <col min="4629" max="4629" width="3" style="35" customWidth="1"/>
    <col min="4630" max="4630" width="5.7109375" style="35" customWidth="1"/>
    <col min="4631" max="4631" width="4.42578125" style="35" customWidth="1"/>
    <col min="4632" max="4632" width="5.7109375" style="35" customWidth="1"/>
    <col min="4633" max="4633" width="3" style="35" customWidth="1"/>
    <col min="4634" max="4638" width="5.7109375" style="35" customWidth="1"/>
    <col min="4639" max="4639" width="15.5703125" style="35" customWidth="1"/>
    <col min="4640" max="4640" width="14.5703125" style="35" customWidth="1"/>
    <col min="4641" max="4872" width="9.140625" style="35"/>
    <col min="4873" max="4873" width="10" style="35" customWidth="1"/>
    <col min="4874" max="4874" width="34.28515625" style="35" customWidth="1"/>
    <col min="4875" max="4875" width="11.7109375" style="35" customWidth="1"/>
    <col min="4876" max="4876" width="5.5703125" style="35" customWidth="1"/>
    <col min="4877" max="4877" width="7.28515625" style="35" customWidth="1"/>
    <col min="4878" max="4882" width="6.28515625" style="35" customWidth="1"/>
    <col min="4883" max="4883" width="3" style="35" customWidth="1"/>
    <col min="4884" max="4884" width="5.7109375" style="35" customWidth="1"/>
    <col min="4885" max="4885" width="3" style="35" customWidth="1"/>
    <col min="4886" max="4886" width="5.7109375" style="35" customWidth="1"/>
    <col min="4887" max="4887" width="4.42578125" style="35" customWidth="1"/>
    <col min="4888" max="4888" width="5.7109375" style="35" customWidth="1"/>
    <col min="4889" max="4889" width="3" style="35" customWidth="1"/>
    <col min="4890" max="4894" width="5.7109375" style="35" customWidth="1"/>
    <col min="4895" max="4895" width="15.5703125" style="35" customWidth="1"/>
    <col min="4896" max="4896" width="14.5703125" style="35" customWidth="1"/>
    <col min="4897" max="5128" width="9.140625" style="35"/>
    <col min="5129" max="5129" width="10" style="35" customWidth="1"/>
    <col min="5130" max="5130" width="34.28515625" style="35" customWidth="1"/>
    <col min="5131" max="5131" width="11.7109375" style="35" customWidth="1"/>
    <col min="5132" max="5132" width="5.5703125" style="35" customWidth="1"/>
    <col min="5133" max="5133" width="7.28515625" style="35" customWidth="1"/>
    <col min="5134" max="5138" width="6.28515625" style="35" customWidth="1"/>
    <col min="5139" max="5139" width="3" style="35" customWidth="1"/>
    <col min="5140" max="5140" width="5.7109375" style="35" customWidth="1"/>
    <col min="5141" max="5141" width="3" style="35" customWidth="1"/>
    <col min="5142" max="5142" width="5.7109375" style="35" customWidth="1"/>
    <col min="5143" max="5143" width="4.42578125" style="35" customWidth="1"/>
    <col min="5144" max="5144" width="5.7109375" style="35" customWidth="1"/>
    <col min="5145" max="5145" width="3" style="35" customWidth="1"/>
    <col min="5146" max="5150" width="5.7109375" style="35" customWidth="1"/>
    <col min="5151" max="5151" width="15.5703125" style="35" customWidth="1"/>
    <col min="5152" max="5152" width="14.5703125" style="35" customWidth="1"/>
    <col min="5153" max="5384" width="9.140625" style="35"/>
    <col min="5385" max="5385" width="10" style="35" customWidth="1"/>
    <col min="5386" max="5386" width="34.28515625" style="35" customWidth="1"/>
    <col min="5387" max="5387" width="11.7109375" style="35" customWidth="1"/>
    <col min="5388" max="5388" width="5.5703125" style="35" customWidth="1"/>
    <col min="5389" max="5389" width="7.28515625" style="35" customWidth="1"/>
    <col min="5390" max="5394" width="6.28515625" style="35" customWidth="1"/>
    <col min="5395" max="5395" width="3" style="35" customWidth="1"/>
    <col min="5396" max="5396" width="5.7109375" style="35" customWidth="1"/>
    <col min="5397" max="5397" width="3" style="35" customWidth="1"/>
    <col min="5398" max="5398" width="5.7109375" style="35" customWidth="1"/>
    <col min="5399" max="5399" width="4.42578125" style="35" customWidth="1"/>
    <col min="5400" max="5400" width="5.7109375" style="35" customWidth="1"/>
    <col min="5401" max="5401" width="3" style="35" customWidth="1"/>
    <col min="5402" max="5406" width="5.7109375" style="35" customWidth="1"/>
    <col min="5407" max="5407" width="15.5703125" style="35" customWidth="1"/>
    <col min="5408" max="5408" width="14.5703125" style="35" customWidth="1"/>
    <col min="5409" max="5640" width="9.140625" style="35"/>
    <col min="5641" max="5641" width="10" style="35" customWidth="1"/>
    <col min="5642" max="5642" width="34.28515625" style="35" customWidth="1"/>
    <col min="5643" max="5643" width="11.7109375" style="35" customWidth="1"/>
    <col min="5644" max="5644" width="5.5703125" style="35" customWidth="1"/>
    <col min="5645" max="5645" width="7.28515625" style="35" customWidth="1"/>
    <col min="5646" max="5650" width="6.28515625" style="35" customWidth="1"/>
    <col min="5651" max="5651" width="3" style="35" customWidth="1"/>
    <col min="5652" max="5652" width="5.7109375" style="35" customWidth="1"/>
    <col min="5653" max="5653" width="3" style="35" customWidth="1"/>
    <col min="5654" max="5654" width="5.7109375" style="35" customWidth="1"/>
    <col min="5655" max="5655" width="4.42578125" style="35" customWidth="1"/>
    <col min="5656" max="5656" width="5.7109375" style="35" customWidth="1"/>
    <col min="5657" max="5657" width="3" style="35" customWidth="1"/>
    <col min="5658" max="5662" width="5.7109375" style="35" customWidth="1"/>
    <col min="5663" max="5663" width="15.5703125" style="35" customWidth="1"/>
    <col min="5664" max="5664" width="14.5703125" style="35" customWidth="1"/>
    <col min="5665" max="5896" width="9.140625" style="35"/>
    <col min="5897" max="5897" width="10" style="35" customWidth="1"/>
    <col min="5898" max="5898" width="34.28515625" style="35" customWidth="1"/>
    <col min="5899" max="5899" width="11.7109375" style="35" customWidth="1"/>
    <col min="5900" max="5900" width="5.5703125" style="35" customWidth="1"/>
    <col min="5901" max="5901" width="7.28515625" style="35" customWidth="1"/>
    <col min="5902" max="5906" width="6.28515625" style="35" customWidth="1"/>
    <col min="5907" max="5907" width="3" style="35" customWidth="1"/>
    <col min="5908" max="5908" width="5.7109375" style="35" customWidth="1"/>
    <col min="5909" max="5909" width="3" style="35" customWidth="1"/>
    <col min="5910" max="5910" width="5.7109375" style="35" customWidth="1"/>
    <col min="5911" max="5911" width="4.42578125" style="35" customWidth="1"/>
    <col min="5912" max="5912" width="5.7109375" style="35" customWidth="1"/>
    <col min="5913" max="5913" width="3" style="35" customWidth="1"/>
    <col min="5914" max="5918" width="5.7109375" style="35" customWidth="1"/>
    <col min="5919" max="5919" width="15.5703125" style="35" customWidth="1"/>
    <col min="5920" max="5920" width="14.5703125" style="35" customWidth="1"/>
    <col min="5921" max="6152" width="9.140625" style="35"/>
    <col min="6153" max="6153" width="10" style="35" customWidth="1"/>
    <col min="6154" max="6154" width="34.28515625" style="35" customWidth="1"/>
    <col min="6155" max="6155" width="11.7109375" style="35" customWidth="1"/>
    <col min="6156" max="6156" width="5.5703125" style="35" customWidth="1"/>
    <col min="6157" max="6157" width="7.28515625" style="35" customWidth="1"/>
    <col min="6158" max="6162" width="6.28515625" style="35" customWidth="1"/>
    <col min="6163" max="6163" width="3" style="35" customWidth="1"/>
    <col min="6164" max="6164" width="5.7109375" style="35" customWidth="1"/>
    <col min="6165" max="6165" width="3" style="35" customWidth="1"/>
    <col min="6166" max="6166" width="5.7109375" style="35" customWidth="1"/>
    <col min="6167" max="6167" width="4.42578125" style="35" customWidth="1"/>
    <col min="6168" max="6168" width="5.7109375" style="35" customWidth="1"/>
    <col min="6169" max="6169" width="3" style="35" customWidth="1"/>
    <col min="6170" max="6174" width="5.7109375" style="35" customWidth="1"/>
    <col min="6175" max="6175" width="15.5703125" style="35" customWidth="1"/>
    <col min="6176" max="6176" width="14.5703125" style="35" customWidth="1"/>
    <col min="6177" max="6408" width="9.140625" style="35"/>
    <col min="6409" max="6409" width="10" style="35" customWidth="1"/>
    <col min="6410" max="6410" width="34.28515625" style="35" customWidth="1"/>
    <col min="6411" max="6411" width="11.7109375" style="35" customWidth="1"/>
    <col min="6412" max="6412" width="5.5703125" style="35" customWidth="1"/>
    <col min="6413" max="6413" width="7.28515625" style="35" customWidth="1"/>
    <col min="6414" max="6418" width="6.28515625" style="35" customWidth="1"/>
    <col min="6419" max="6419" width="3" style="35" customWidth="1"/>
    <col min="6420" max="6420" width="5.7109375" style="35" customWidth="1"/>
    <col min="6421" max="6421" width="3" style="35" customWidth="1"/>
    <col min="6422" max="6422" width="5.7109375" style="35" customWidth="1"/>
    <col min="6423" max="6423" width="4.42578125" style="35" customWidth="1"/>
    <col min="6424" max="6424" width="5.7109375" style="35" customWidth="1"/>
    <col min="6425" max="6425" width="3" style="35" customWidth="1"/>
    <col min="6426" max="6430" width="5.7109375" style="35" customWidth="1"/>
    <col min="6431" max="6431" width="15.5703125" style="35" customWidth="1"/>
    <col min="6432" max="6432" width="14.5703125" style="35" customWidth="1"/>
    <col min="6433" max="6664" width="9.140625" style="35"/>
    <col min="6665" max="6665" width="10" style="35" customWidth="1"/>
    <col min="6666" max="6666" width="34.28515625" style="35" customWidth="1"/>
    <col min="6667" max="6667" width="11.7109375" style="35" customWidth="1"/>
    <col min="6668" max="6668" width="5.5703125" style="35" customWidth="1"/>
    <col min="6669" max="6669" width="7.28515625" style="35" customWidth="1"/>
    <col min="6670" max="6674" width="6.28515625" style="35" customWidth="1"/>
    <col min="6675" max="6675" width="3" style="35" customWidth="1"/>
    <col min="6676" max="6676" width="5.7109375" style="35" customWidth="1"/>
    <col min="6677" max="6677" width="3" style="35" customWidth="1"/>
    <col min="6678" max="6678" width="5.7109375" style="35" customWidth="1"/>
    <col min="6679" max="6679" width="4.42578125" style="35" customWidth="1"/>
    <col min="6680" max="6680" width="5.7109375" style="35" customWidth="1"/>
    <col min="6681" max="6681" width="3" style="35" customWidth="1"/>
    <col min="6682" max="6686" width="5.7109375" style="35" customWidth="1"/>
    <col min="6687" max="6687" width="15.5703125" style="35" customWidth="1"/>
    <col min="6688" max="6688" width="14.5703125" style="35" customWidth="1"/>
    <col min="6689" max="6920" width="9.140625" style="35"/>
    <col min="6921" max="6921" width="10" style="35" customWidth="1"/>
    <col min="6922" max="6922" width="34.28515625" style="35" customWidth="1"/>
    <col min="6923" max="6923" width="11.7109375" style="35" customWidth="1"/>
    <col min="6924" max="6924" width="5.5703125" style="35" customWidth="1"/>
    <col min="6925" max="6925" width="7.28515625" style="35" customWidth="1"/>
    <col min="6926" max="6930" width="6.28515625" style="35" customWidth="1"/>
    <col min="6931" max="6931" width="3" style="35" customWidth="1"/>
    <col min="6932" max="6932" width="5.7109375" style="35" customWidth="1"/>
    <col min="6933" max="6933" width="3" style="35" customWidth="1"/>
    <col min="6934" max="6934" width="5.7109375" style="35" customWidth="1"/>
    <col min="6935" max="6935" width="4.42578125" style="35" customWidth="1"/>
    <col min="6936" max="6936" width="5.7109375" style="35" customWidth="1"/>
    <col min="6937" max="6937" width="3" style="35" customWidth="1"/>
    <col min="6938" max="6942" width="5.7109375" style="35" customWidth="1"/>
    <col min="6943" max="6943" width="15.5703125" style="35" customWidth="1"/>
    <col min="6944" max="6944" width="14.5703125" style="35" customWidth="1"/>
    <col min="6945" max="7176" width="9.140625" style="35"/>
    <col min="7177" max="7177" width="10" style="35" customWidth="1"/>
    <col min="7178" max="7178" width="34.28515625" style="35" customWidth="1"/>
    <col min="7179" max="7179" width="11.7109375" style="35" customWidth="1"/>
    <col min="7180" max="7180" width="5.5703125" style="35" customWidth="1"/>
    <col min="7181" max="7181" width="7.28515625" style="35" customWidth="1"/>
    <col min="7182" max="7186" width="6.28515625" style="35" customWidth="1"/>
    <col min="7187" max="7187" width="3" style="35" customWidth="1"/>
    <col min="7188" max="7188" width="5.7109375" style="35" customWidth="1"/>
    <col min="7189" max="7189" width="3" style="35" customWidth="1"/>
    <col min="7190" max="7190" width="5.7109375" style="35" customWidth="1"/>
    <col min="7191" max="7191" width="4.42578125" style="35" customWidth="1"/>
    <col min="7192" max="7192" width="5.7109375" style="35" customWidth="1"/>
    <col min="7193" max="7193" width="3" style="35" customWidth="1"/>
    <col min="7194" max="7198" width="5.7109375" style="35" customWidth="1"/>
    <col min="7199" max="7199" width="15.5703125" style="35" customWidth="1"/>
    <col min="7200" max="7200" width="14.5703125" style="35" customWidth="1"/>
    <col min="7201" max="7432" width="9.140625" style="35"/>
    <col min="7433" max="7433" width="10" style="35" customWidth="1"/>
    <col min="7434" max="7434" width="34.28515625" style="35" customWidth="1"/>
    <col min="7435" max="7435" width="11.7109375" style="35" customWidth="1"/>
    <col min="7436" max="7436" width="5.5703125" style="35" customWidth="1"/>
    <col min="7437" max="7437" width="7.28515625" style="35" customWidth="1"/>
    <col min="7438" max="7442" width="6.28515625" style="35" customWidth="1"/>
    <col min="7443" max="7443" width="3" style="35" customWidth="1"/>
    <col min="7444" max="7444" width="5.7109375" style="35" customWidth="1"/>
    <col min="7445" max="7445" width="3" style="35" customWidth="1"/>
    <col min="7446" max="7446" width="5.7109375" style="35" customWidth="1"/>
    <col min="7447" max="7447" width="4.42578125" style="35" customWidth="1"/>
    <col min="7448" max="7448" width="5.7109375" style="35" customWidth="1"/>
    <col min="7449" max="7449" width="3" style="35" customWidth="1"/>
    <col min="7450" max="7454" width="5.7109375" style="35" customWidth="1"/>
    <col min="7455" max="7455" width="15.5703125" style="35" customWidth="1"/>
    <col min="7456" max="7456" width="14.5703125" style="35" customWidth="1"/>
    <col min="7457" max="7688" width="9.140625" style="35"/>
    <col min="7689" max="7689" width="10" style="35" customWidth="1"/>
    <col min="7690" max="7690" width="34.28515625" style="35" customWidth="1"/>
    <col min="7691" max="7691" width="11.7109375" style="35" customWidth="1"/>
    <col min="7692" max="7692" width="5.5703125" style="35" customWidth="1"/>
    <col min="7693" max="7693" width="7.28515625" style="35" customWidth="1"/>
    <col min="7694" max="7698" width="6.28515625" style="35" customWidth="1"/>
    <col min="7699" max="7699" width="3" style="35" customWidth="1"/>
    <col min="7700" max="7700" width="5.7109375" style="35" customWidth="1"/>
    <col min="7701" max="7701" width="3" style="35" customWidth="1"/>
    <col min="7702" max="7702" width="5.7109375" style="35" customWidth="1"/>
    <col min="7703" max="7703" width="4.42578125" style="35" customWidth="1"/>
    <col min="7704" max="7704" width="5.7109375" style="35" customWidth="1"/>
    <col min="7705" max="7705" width="3" style="35" customWidth="1"/>
    <col min="7706" max="7710" width="5.7109375" style="35" customWidth="1"/>
    <col min="7711" max="7711" width="15.5703125" style="35" customWidth="1"/>
    <col min="7712" max="7712" width="14.5703125" style="35" customWidth="1"/>
    <col min="7713" max="7944" width="9.140625" style="35"/>
    <col min="7945" max="7945" width="10" style="35" customWidth="1"/>
    <col min="7946" max="7946" width="34.28515625" style="35" customWidth="1"/>
    <col min="7947" max="7947" width="11.7109375" style="35" customWidth="1"/>
    <col min="7948" max="7948" width="5.5703125" style="35" customWidth="1"/>
    <col min="7949" max="7949" width="7.28515625" style="35" customWidth="1"/>
    <col min="7950" max="7954" width="6.28515625" style="35" customWidth="1"/>
    <col min="7955" max="7955" width="3" style="35" customWidth="1"/>
    <col min="7956" max="7956" width="5.7109375" style="35" customWidth="1"/>
    <col min="7957" max="7957" width="3" style="35" customWidth="1"/>
    <col min="7958" max="7958" width="5.7109375" style="35" customWidth="1"/>
    <col min="7959" max="7959" width="4.42578125" style="35" customWidth="1"/>
    <col min="7960" max="7960" width="5.7109375" style="35" customWidth="1"/>
    <col min="7961" max="7961" width="3" style="35" customWidth="1"/>
    <col min="7962" max="7966" width="5.7109375" style="35" customWidth="1"/>
    <col min="7967" max="7967" width="15.5703125" style="35" customWidth="1"/>
    <col min="7968" max="7968" width="14.5703125" style="35" customWidth="1"/>
    <col min="7969" max="8200" width="9.140625" style="35"/>
    <col min="8201" max="8201" width="10" style="35" customWidth="1"/>
    <col min="8202" max="8202" width="34.28515625" style="35" customWidth="1"/>
    <col min="8203" max="8203" width="11.7109375" style="35" customWidth="1"/>
    <col min="8204" max="8204" width="5.5703125" style="35" customWidth="1"/>
    <col min="8205" max="8205" width="7.28515625" style="35" customWidth="1"/>
    <col min="8206" max="8210" width="6.28515625" style="35" customWidth="1"/>
    <col min="8211" max="8211" width="3" style="35" customWidth="1"/>
    <col min="8212" max="8212" width="5.7109375" style="35" customWidth="1"/>
    <col min="8213" max="8213" width="3" style="35" customWidth="1"/>
    <col min="8214" max="8214" width="5.7109375" style="35" customWidth="1"/>
    <col min="8215" max="8215" width="4.42578125" style="35" customWidth="1"/>
    <col min="8216" max="8216" width="5.7109375" style="35" customWidth="1"/>
    <col min="8217" max="8217" width="3" style="35" customWidth="1"/>
    <col min="8218" max="8222" width="5.7109375" style="35" customWidth="1"/>
    <col min="8223" max="8223" width="15.5703125" style="35" customWidth="1"/>
    <col min="8224" max="8224" width="14.5703125" style="35" customWidth="1"/>
    <col min="8225" max="8456" width="9.140625" style="35"/>
    <col min="8457" max="8457" width="10" style="35" customWidth="1"/>
    <col min="8458" max="8458" width="34.28515625" style="35" customWidth="1"/>
    <col min="8459" max="8459" width="11.7109375" style="35" customWidth="1"/>
    <col min="8460" max="8460" width="5.5703125" style="35" customWidth="1"/>
    <col min="8461" max="8461" width="7.28515625" style="35" customWidth="1"/>
    <col min="8462" max="8466" width="6.28515625" style="35" customWidth="1"/>
    <col min="8467" max="8467" width="3" style="35" customWidth="1"/>
    <col min="8468" max="8468" width="5.7109375" style="35" customWidth="1"/>
    <col min="8469" max="8469" width="3" style="35" customWidth="1"/>
    <col min="8470" max="8470" width="5.7109375" style="35" customWidth="1"/>
    <col min="8471" max="8471" width="4.42578125" style="35" customWidth="1"/>
    <col min="8472" max="8472" width="5.7109375" style="35" customWidth="1"/>
    <col min="8473" max="8473" width="3" style="35" customWidth="1"/>
    <col min="8474" max="8478" width="5.7109375" style="35" customWidth="1"/>
    <col min="8479" max="8479" width="15.5703125" style="35" customWidth="1"/>
    <col min="8480" max="8480" width="14.5703125" style="35" customWidth="1"/>
    <col min="8481" max="8712" width="9.140625" style="35"/>
    <col min="8713" max="8713" width="10" style="35" customWidth="1"/>
    <col min="8714" max="8714" width="34.28515625" style="35" customWidth="1"/>
    <col min="8715" max="8715" width="11.7109375" style="35" customWidth="1"/>
    <col min="8716" max="8716" width="5.5703125" style="35" customWidth="1"/>
    <col min="8717" max="8717" width="7.28515625" style="35" customWidth="1"/>
    <col min="8718" max="8722" width="6.28515625" style="35" customWidth="1"/>
    <col min="8723" max="8723" width="3" style="35" customWidth="1"/>
    <col min="8724" max="8724" width="5.7109375" style="35" customWidth="1"/>
    <col min="8725" max="8725" width="3" style="35" customWidth="1"/>
    <col min="8726" max="8726" width="5.7109375" style="35" customWidth="1"/>
    <col min="8727" max="8727" width="4.42578125" style="35" customWidth="1"/>
    <col min="8728" max="8728" width="5.7109375" style="35" customWidth="1"/>
    <col min="8729" max="8729" width="3" style="35" customWidth="1"/>
    <col min="8730" max="8734" width="5.7109375" style="35" customWidth="1"/>
    <col min="8735" max="8735" width="15.5703125" style="35" customWidth="1"/>
    <col min="8736" max="8736" width="14.5703125" style="35" customWidth="1"/>
    <col min="8737" max="8968" width="9.140625" style="35"/>
    <col min="8969" max="8969" width="10" style="35" customWidth="1"/>
    <col min="8970" max="8970" width="34.28515625" style="35" customWidth="1"/>
    <col min="8971" max="8971" width="11.7109375" style="35" customWidth="1"/>
    <col min="8972" max="8972" width="5.5703125" style="35" customWidth="1"/>
    <col min="8973" max="8973" width="7.28515625" style="35" customWidth="1"/>
    <col min="8974" max="8978" width="6.28515625" style="35" customWidth="1"/>
    <col min="8979" max="8979" width="3" style="35" customWidth="1"/>
    <col min="8980" max="8980" width="5.7109375" style="35" customWidth="1"/>
    <col min="8981" max="8981" width="3" style="35" customWidth="1"/>
    <col min="8982" max="8982" width="5.7109375" style="35" customWidth="1"/>
    <col min="8983" max="8983" width="4.42578125" style="35" customWidth="1"/>
    <col min="8984" max="8984" width="5.7109375" style="35" customWidth="1"/>
    <col min="8985" max="8985" width="3" style="35" customWidth="1"/>
    <col min="8986" max="8990" width="5.7109375" style="35" customWidth="1"/>
    <col min="8991" max="8991" width="15.5703125" style="35" customWidth="1"/>
    <col min="8992" max="8992" width="14.5703125" style="35" customWidth="1"/>
    <col min="8993" max="9224" width="9.140625" style="35"/>
    <col min="9225" max="9225" width="10" style="35" customWidth="1"/>
    <col min="9226" max="9226" width="34.28515625" style="35" customWidth="1"/>
    <col min="9227" max="9227" width="11.7109375" style="35" customWidth="1"/>
    <col min="9228" max="9228" width="5.5703125" style="35" customWidth="1"/>
    <col min="9229" max="9229" width="7.28515625" style="35" customWidth="1"/>
    <col min="9230" max="9234" width="6.28515625" style="35" customWidth="1"/>
    <col min="9235" max="9235" width="3" style="35" customWidth="1"/>
    <col min="9236" max="9236" width="5.7109375" style="35" customWidth="1"/>
    <col min="9237" max="9237" width="3" style="35" customWidth="1"/>
    <col min="9238" max="9238" width="5.7109375" style="35" customWidth="1"/>
    <col min="9239" max="9239" width="4.42578125" style="35" customWidth="1"/>
    <col min="9240" max="9240" width="5.7109375" style="35" customWidth="1"/>
    <col min="9241" max="9241" width="3" style="35" customWidth="1"/>
    <col min="9242" max="9246" width="5.7109375" style="35" customWidth="1"/>
    <col min="9247" max="9247" width="15.5703125" style="35" customWidth="1"/>
    <col min="9248" max="9248" width="14.5703125" style="35" customWidth="1"/>
    <col min="9249" max="9480" width="9.140625" style="35"/>
    <col min="9481" max="9481" width="10" style="35" customWidth="1"/>
    <col min="9482" max="9482" width="34.28515625" style="35" customWidth="1"/>
    <col min="9483" max="9483" width="11.7109375" style="35" customWidth="1"/>
    <col min="9484" max="9484" width="5.5703125" style="35" customWidth="1"/>
    <col min="9485" max="9485" width="7.28515625" style="35" customWidth="1"/>
    <col min="9486" max="9490" width="6.28515625" style="35" customWidth="1"/>
    <col min="9491" max="9491" width="3" style="35" customWidth="1"/>
    <col min="9492" max="9492" width="5.7109375" style="35" customWidth="1"/>
    <col min="9493" max="9493" width="3" style="35" customWidth="1"/>
    <col min="9494" max="9494" width="5.7109375" style="35" customWidth="1"/>
    <col min="9495" max="9495" width="4.42578125" style="35" customWidth="1"/>
    <col min="9496" max="9496" width="5.7109375" style="35" customWidth="1"/>
    <col min="9497" max="9497" width="3" style="35" customWidth="1"/>
    <col min="9498" max="9502" width="5.7109375" style="35" customWidth="1"/>
    <col min="9503" max="9503" width="15.5703125" style="35" customWidth="1"/>
    <col min="9504" max="9504" width="14.5703125" style="35" customWidth="1"/>
    <col min="9505" max="9736" width="9.140625" style="35"/>
    <col min="9737" max="9737" width="10" style="35" customWidth="1"/>
    <col min="9738" max="9738" width="34.28515625" style="35" customWidth="1"/>
    <col min="9739" max="9739" width="11.7109375" style="35" customWidth="1"/>
    <col min="9740" max="9740" width="5.5703125" style="35" customWidth="1"/>
    <col min="9741" max="9741" width="7.28515625" style="35" customWidth="1"/>
    <col min="9742" max="9746" width="6.28515625" style="35" customWidth="1"/>
    <col min="9747" max="9747" width="3" style="35" customWidth="1"/>
    <col min="9748" max="9748" width="5.7109375" style="35" customWidth="1"/>
    <col min="9749" max="9749" width="3" style="35" customWidth="1"/>
    <col min="9750" max="9750" width="5.7109375" style="35" customWidth="1"/>
    <col min="9751" max="9751" width="4.42578125" style="35" customWidth="1"/>
    <col min="9752" max="9752" width="5.7109375" style="35" customWidth="1"/>
    <col min="9753" max="9753" width="3" style="35" customWidth="1"/>
    <col min="9754" max="9758" width="5.7109375" style="35" customWidth="1"/>
    <col min="9759" max="9759" width="15.5703125" style="35" customWidth="1"/>
    <col min="9760" max="9760" width="14.5703125" style="35" customWidth="1"/>
    <col min="9761" max="9992" width="9.140625" style="35"/>
    <col min="9993" max="9993" width="10" style="35" customWidth="1"/>
    <col min="9994" max="9994" width="34.28515625" style="35" customWidth="1"/>
    <col min="9995" max="9995" width="11.7109375" style="35" customWidth="1"/>
    <col min="9996" max="9996" width="5.5703125" style="35" customWidth="1"/>
    <col min="9997" max="9997" width="7.28515625" style="35" customWidth="1"/>
    <col min="9998" max="10002" width="6.28515625" style="35" customWidth="1"/>
    <col min="10003" max="10003" width="3" style="35" customWidth="1"/>
    <col min="10004" max="10004" width="5.7109375" style="35" customWidth="1"/>
    <col min="10005" max="10005" width="3" style="35" customWidth="1"/>
    <col min="10006" max="10006" width="5.7109375" style="35" customWidth="1"/>
    <col min="10007" max="10007" width="4.42578125" style="35" customWidth="1"/>
    <col min="10008" max="10008" width="5.7109375" style="35" customWidth="1"/>
    <col min="10009" max="10009" width="3" style="35" customWidth="1"/>
    <col min="10010" max="10014" width="5.7109375" style="35" customWidth="1"/>
    <col min="10015" max="10015" width="15.5703125" style="35" customWidth="1"/>
    <col min="10016" max="10016" width="14.5703125" style="35" customWidth="1"/>
    <col min="10017" max="10248" width="9.140625" style="35"/>
    <col min="10249" max="10249" width="10" style="35" customWidth="1"/>
    <col min="10250" max="10250" width="34.28515625" style="35" customWidth="1"/>
    <col min="10251" max="10251" width="11.7109375" style="35" customWidth="1"/>
    <col min="10252" max="10252" width="5.5703125" style="35" customWidth="1"/>
    <col min="10253" max="10253" width="7.28515625" style="35" customWidth="1"/>
    <col min="10254" max="10258" width="6.28515625" style="35" customWidth="1"/>
    <col min="10259" max="10259" width="3" style="35" customWidth="1"/>
    <col min="10260" max="10260" width="5.7109375" style="35" customWidth="1"/>
    <col min="10261" max="10261" width="3" style="35" customWidth="1"/>
    <col min="10262" max="10262" width="5.7109375" style="35" customWidth="1"/>
    <col min="10263" max="10263" width="4.42578125" style="35" customWidth="1"/>
    <col min="10264" max="10264" width="5.7109375" style="35" customWidth="1"/>
    <col min="10265" max="10265" width="3" style="35" customWidth="1"/>
    <col min="10266" max="10270" width="5.7109375" style="35" customWidth="1"/>
    <col min="10271" max="10271" width="15.5703125" style="35" customWidth="1"/>
    <col min="10272" max="10272" width="14.5703125" style="35" customWidth="1"/>
    <col min="10273" max="10504" width="9.140625" style="35"/>
    <col min="10505" max="10505" width="10" style="35" customWidth="1"/>
    <col min="10506" max="10506" width="34.28515625" style="35" customWidth="1"/>
    <col min="10507" max="10507" width="11.7109375" style="35" customWidth="1"/>
    <col min="10508" max="10508" width="5.5703125" style="35" customWidth="1"/>
    <col min="10509" max="10509" width="7.28515625" style="35" customWidth="1"/>
    <col min="10510" max="10514" width="6.28515625" style="35" customWidth="1"/>
    <col min="10515" max="10515" width="3" style="35" customWidth="1"/>
    <col min="10516" max="10516" width="5.7109375" style="35" customWidth="1"/>
    <col min="10517" max="10517" width="3" style="35" customWidth="1"/>
    <col min="10518" max="10518" width="5.7109375" style="35" customWidth="1"/>
    <col min="10519" max="10519" width="4.42578125" style="35" customWidth="1"/>
    <col min="10520" max="10520" width="5.7109375" style="35" customWidth="1"/>
    <col min="10521" max="10521" width="3" style="35" customWidth="1"/>
    <col min="10522" max="10526" width="5.7109375" style="35" customWidth="1"/>
    <col min="10527" max="10527" width="15.5703125" style="35" customWidth="1"/>
    <col min="10528" max="10528" width="14.5703125" style="35" customWidth="1"/>
    <col min="10529" max="10760" width="9.140625" style="35"/>
    <col min="10761" max="10761" width="10" style="35" customWidth="1"/>
    <col min="10762" max="10762" width="34.28515625" style="35" customWidth="1"/>
    <col min="10763" max="10763" width="11.7109375" style="35" customWidth="1"/>
    <col min="10764" max="10764" width="5.5703125" style="35" customWidth="1"/>
    <col min="10765" max="10765" width="7.28515625" style="35" customWidth="1"/>
    <col min="10766" max="10770" width="6.28515625" style="35" customWidth="1"/>
    <col min="10771" max="10771" width="3" style="35" customWidth="1"/>
    <col min="10772" max="10772" width="5.7109375" style="35" customWidth="1"/>
    <col min="10773" max="10773" width="3" style="35" customWidth="1"/>
    <col min="10774" max="10774" width="5.7109375" style="35" customWidth="1"/>
    <col min="10775" max="10775" width="4.42578125" style="35" customWidth="1"/>
    <col min="10776" max="10776" width="5.7109375" style="35" customWidth="1"/>
    <col min="10777" max="10777" width="3" style="35" customWidth="1"/>
    <col min="10778" max="10782" width="5.7109375" style="35" customWidth="1"/>
    <col min="10783" max="10783" width="15.5703125" style="35" customWidth="1"/>
    <col min="10784" max="10784" width="14.5703125" style="35" customWidth="1"/>
    <col min="10785" max="11016" width="9.140625" style="35"/>
    <col min="11017" max="11017" width="10" style="35" customWidth="1"/>
    <col min="11018" max="11018" width="34.28515625" style="35" customWidth="1"/>
    <col min="11019" max="11019" width="11.7109375" style="35" customWidth="1"/>
    <col min="11020" max="11020" width="5.5703125" style="35" customWidth="1"/>
    <col min="11021" max="11021" width="7.28515625" style="35" customWidth="1"/>
    <col min="11022" max="11026" width="6.28515625" style="35" customWidth="1"/>
    <col min="11027" max="11027" width="3" style="35" customWidth="1"/>
    <col min="11028" max="11028" width="5.7109375" style="35" customWidth="1"/>
    <col min="11029" max="11029" width="3" style="35" customWidth="1"/>
    <col min="11030" max="11030" width="5.7109375" style="35" customWidth="1"/>
    <col min="11031" max="11031" width="4.42578125" style="35" customWidth="1"/>
    <col min="11032" max="11032" width="5.7109375" style="35" customWidth="1"/>
    <col min="11033" max="11033" width="3" style="35" customWidth="1"/>
    <col min="11034" max="11038" width="5.7109375" style="35" customWidth="1"/>
    <col min="11039" max="11039" width="15.5703125" style="35" customWidth="1"/>
    <col min="11040" max="11040" width="14.5703125" style="35" customWidth="1"/>
    <col min="11041" max="11272" width="9.140625" style="35"/>
    <col min="11273" max="11273" width="10" style="35" customWidth="1"/>
    <col min="11274" max="11274" width="34.28515625" style="35" customWidth="1"/>
    <col min="11275" max="11275" width="11.7109375" style="35" customWidth="1"/>
    <col min="11276" max="11276" width="5.5703125" style="35" customWidth="1"/>
    <col min="11277" max="11277" width="7.28515625" style="35" customWidth="1"/>
    <col min="11278" max="11282" width="6.28515625" style="35" customWidth="1"/>
    <col min="11283" max="11283" width="3" style="35" customWidth="1"/>
    <col min="11284" max="11284" width="5.7109375" style="35" customWidth="1"/>
    <col min="11285" max="11285" width="3" style="35" customWidth="1"/>
    <col min="11286" max="11286" width="5.7109375" style="35" customWidth="1"/>
    <col min="11287" max="11287" width="4.42578125" style="35" customWidth="1"/>
    <col min="11288" max="11288" width="5.7109375" style="35" customWidth="1"/>
    <col min="11289" max="11289" width="3" style="35" customWidth="1"/>
    <col min="11290" max="11294" width="5.7109375" style="35" customWidth="1"/>
    <col min="11295" max="11295" width="15.5703125" style="35" customWidth="1"/>
    <col min="11296" max="11296" width="14.5703125" style="35" customWidth="1"/>
    <col min="11297" max="11528" width="9.140625" style="35"/>
    <col min="11529" max="11529" width="10" style="35" customWidth="1"/>
    <col min="11530" max="11530" width="34.28515625" style="35" customWidth="1"/>
    <col min="11531" max="11531" width="11.7109375" style="35" customWidth="1"/>
    <col min="11532" max="11532" width="5.5703125" style="35" customWidth="1"/>
    <col min="11533" max="11533" width="7.28515625" style="35" customWidth="1"/>
    <col min="11534" max="11538" width="6.28515625" style="35" customWidth="1"/>
    <col min="11539" max="11539" width="3" style="35" customWidth="1"/>
    <col min="11540" max="11540" width="5.7109375" style="35" customWidth="1"/>
    <col min="11541" max="11541" width="3" style="35" customWidth="1"/>
    <col min="11542" max="11542" width="5.7109375" style="35" customWidth="1"/>
    <col min="11543" max="11543" width="4.42578125" style="35" customWidth="1"/>
    <col min="11544" max="11544" width="5.7109375" style="35" customWidth="1"/>
    <col min="11545" max="11545" width="3" style="35" customWidth="1"/>
    <col min="11546" max="11550" width="5.7109375" style="35" customWidth="1"/>
    <col min="11551" max="11551" width="15.5703125" style="35" customWidth="1"/>
    <col min="11552" max="11552" width="14.5703125" style="35" customWidth="1"/>
    <col min="11553" max="11784" width="9.140625" style="35"/>
    <col min="11785" max="11785" width="10" style="35" customWidth="1"/>
    <col min="11786" max="11786" width="34.28515625" style="35" customWidth="1"/>
    <col min="11787" max="11787" width="11.7109375" style="35" customWidth="1"/>
    <col min="11788" max="11788" width="5.5703125" style="35" customWidth="1"/>
    <col min="11789" max="11789" width="7.28515625" style="35" customWidth="1"/>
    <col min="11790" max="11794" width="6.28515625" style="35" customWidth="1"/>
    <col min="11795" max="11795" width="3" style="35" customWidth="1"/>
    <col min="11796" max="11796" width="5.7109375" style="35" customWidth="1"/>
    <col min="11797" max="11797" width="3" style="35" customWidth="1"/>
    <col min="11798" max="11798" width="5.7109375" style="35" customWidth="1"/>
    <col min="11799" max="11799" width="4.42578125" style="35" customWidth="1"/>
    <col min="11800" max="11800" width="5.7109375" style="35" customWidth="1"/>
    <col min="11801" max="11801" width="3" style="35" customWidth="1"/>
    <col min="11802" max="11806" width="5.7109375" style="35" customWidth="1"/>
    <col min="11807" max="11807" width="15.5703125" style="35" customWidth="1"/>
    <col min="11808" max="11808" width="14.5703125" style="35" customWidth="1"/>
    <col min="11809" max="12040" width="9.140625" style="35"/>
    <col min="12041" max="12041" width="10" style="35" customWidth="1"/>
    <col min="12042" max="12042" width="34.28515625" style="35" customWidth="1"/>
    <col min="12043" max="12043" width="11.7109375" style="35" customWidth="1"/>
    <col min="12044" max="12044" width="5.5703125" style="35" customWidth="1"/>
    <col min="12045" max="12045" width="7.28515625" style="35" customWidth="1"/>
    <col min="12046" max="12050" width="6.28515625" style="35" customWidth="1"/>
    <col min="12051" max="12051" width="3" style="35" customWidth="1"/>
    <col min="12052" max="12052" width="5.7109375" style="35" customWidth="1"/>
    <col min="12053" max="12053" width="3" style="35" customWidth="1"/>
    <col min="12054" max="12054" width="5.7109375" style="35" customWidth="1"/>
    <col min="12055" max="12055" width="4.42578125" style="35" customWidth="1"/>
    <col min="12056" max="12056" width="5.7109375" style="35" customWidth="1"/>
    <col min="12057" max="12057" width="3" style="35" customWidth="1"/>
    <col min="12058" max="12062" width="5.7109375" style="35" customWidth="1"/>
    <col min="12063" max="12063" width="15.5703125" style="35" customWidth="1"/>
    <col min="12064" max="12064" width="14.5703125" style="35" customWidth="1"/>
    <col min="12065" max="12296" width="9.140625" style="35"/>
    <col min="12297" max="12297" width="10" style="35" customWidth="1"/>
    <col min="12298" max="12298" width="34.28515625" style="35" customWidth="1"/>
    <col min="12299" max="12299" width="11.7109375" style="35" customWidth="1"/>
    <col min="12300" max="12300" width="5.5703125" style="35" customWidth="1"/>
    <col min="12301" max="12301" width="7.28515625" style="35" customWidth="1"/>
    <col min="12302" max="12306" width="6.28515625" style="35" customWidth="1"/>
    <col min="12307" max="12307" width="3" style="35" customWidth="1"/>
    <col min="12308" max="12308" width="5.7109375" style="35" customWidth="1"/>
    <col min="12309" max="12309" width="3" style="35" customWidth="1"/>
    <col min="12310" max="12310" width="5.7109375" style="35" customWidth="1"/>
    <col min="12311" max="12311" width="4.42578125" style="35" customWidth="1"/>
    <col min="12312" max="12312" width="5.7109375" style="35" customWidth="1"/>
    <col min="12313" max="12313" width="3" style="35" customWidth="1"/>
    <col min="12314" max="12318" width="5.7109375" style="35" customWidth="1"/>
    <col min="12319" max="12319" width="15.5703125" style="35" customWidth="1"/>
    <col min="12320" max="12320" width="14.5703125" style="35" customWidth="1"/>
    <col min="12321" max="12552" width="9.140625" style="35"/>
    <col min="12553" max="12553" width="10" style="35" customWidth="1"/>
    <col min="12554" max="12554" width="34.28515625" style="35" customWidth="1"/>
    <col min="12555" max="12555" width="11.7109375" style="35" customWidth="1"/>
    <col min="12556" max="12556" width="5.5703125" style="35" customWidth="1"/>
    <col min="12557" max="12557" width="7.28515625" style="35" customWidth="1"/>
    <col min="12558" max="12562" width="6.28515625" style="35" customWidth="1"/>
    <col min="12563" max="12563" width="3" style="35" customWidth="1"/>
    <col min="12564" max="12564" width="5.7109375" style="35" customWidth="1"/>
    <col min="12565" max="12565" width="3" style="35" customWidth="1"/>
    <col min="12566" max="12566" width="5.7109375" style="35" customWidth="1"/>
    <col min="12567" max="12567" width="4.42578125" style="35" customWidth="1"/>
    <col min="12568" max="12568" width="5.7109375" style="35" customWidth="1"/>
    <col min="12569" max="12569" width="3" style="35" customWidth="1"/>
    <col min="12570" max="12574" width="5.7109375" style="35" customWidth="1"/>
    <col min="12575" max="12575" width="15.5703125" style="35" customWidth="1"/>
    <col min="12576" max="12576" width="14.5703125" style="35" customWidth="1"/>
    <col min="12577" max="12808" width="9.140625" style="35"/>
    <col min="12809" max="12809" width="10" style="35" customWidth="1"/>
    <col min="12810" max="12810" width="34.28515625" style="35" customWidth="1"/>
    <col min="12811" max="12811" width="11.7109375" style="35" customWidth="1"/>
    <col min="12812" max="12812" width="5.5703125" style="35" customWidth="1"/>
    <col min="12813" max="12813" width="7.28515625" style="35" customWidth="1"/>
    <col min="12814" max="12818" width="6.28515625" style="35" customWidth="1"/>
    <col min="12819" max="12819" width="3" style="35" customWidth="1"/>
    <col min="12820" max="12820" width="5.7109375" style="35" customWidth="1"/>
    <col min="12821" max="12821" width="3" style="35" customWidth="1"/>
    <col min="12822" max="12822" width="5.7109375" style="35" customWidth="1"/>
    <col min="12823" max="12823" width="4.42578125" style="35" customWidth="1"/>
    <col min="12824" max="12824" width="5.7109375" style="35" customWidth="1"/>
    <col min="12825" max="12825" width="3" style="35" customWidth="1"/>
    <col min="12826" max="12830" width="5.7109375" style="35" customWidth="1"/>
    <col min="12831" max="12831" width="15.5703125" style="35" customWidth="1"/>
    <col min="12832" max="12832" width="14.5703125" style="35" customWidth="1"/>
    <col min="12833" max="13064" width="9.140625" style="35"/>
    <col min="13065" max="13065" width="10" style="35" customWidth="1"/>
    <col min="13066" max="13066" width="34.28515625" style="35" customWidth="1"/>
    <col min="13067" max="13067" width="11.7109375" style="35" customWidth="1"/>
    <col min="13068" max="13068" width="5.5703125" style="35" customWidth="1"/>
    <col min="13069" max="13069" width="7.28515625" style="35" customWidth="1"/>
    <col min="13070" max="13074" width="6.28515625" style="35" customWidth="1"/>
    <col min="13075" max="13075" width="3" style="35" customWidth="1"/>
    <col min="13076" max="13076" width="5.7109375" style="35" customWidth="1"/>
    <col min="13077" max="13077" width="3" style="35" customWidth="1"/>
    <col min="13078" max="13078" width="5.7109375" style="35" customWidth="1"/>
    <col min="13079" max="13079" width="4.42578125" style="35" customWidth="1"/>
    <col min="13080" max="13080" width="5.7109375" style="35" customWidth="1"/>
    <col min="13081" max="13081" width="3" style="35" customWidth="1"/>
    <col min="13082" max="13086" width="5.7109375" style="35" customWidth="1"/>
    <col min="13087" max="13087" width="15.5703125" style="35" customWidth="1"/>
    <col min="13088" max="13088" width="14.5703125" style="35" customWidth="1"/>
    <col min="13089" max="13320" width="9.140625" style="35"/>
    <col min="13321" max="13321" width="10" style="35" customWidth="1"/>
    <col min="13322" max="13322" width="34.28515625" style="35" customWidth="1"/>
    <col min="13323" max="13323" width="11.7109375" style="35" customWidth="1"/>
    <col min="13324" max="13324" width="5.5703125" style="35" customWidth="1"/>
    <col min="13325" max="13325" width="7.28515625" style="35" customWidth="1"/>
    <col min="13326" max="13330" width="6.28515625" style="35" customWidth="1"/>
    <col min="13331" max="13331" width="3" style="35" customWidth="1"/>
    <col min="13332" max="13332" width="5.7109375" style="35" customWidth="1"/>
    <col min="13333" max="13333" width="3" style="35" customWidth="1"/>
    <col min="13334" max="13334" width="5.7109375" style="35" customWidth="1"/>
    <col min="13335" max="13335" width="4.42578125" style="35" customWidth="1"/>
    <col min="13336" max="13336" width="5.7109375" style="35" customWidth="1"/>
    <col min="13337" max="13337" width="3" style="35" customWidth="1"/>
    <col min="13338" max="13342" width="5.7109375" style="35" customWidth="1"/>
    <col min="13343" max="13343" width="15.5703125" style="35" customWidth="1"/>
    <col min="13344" max="13344" width="14.5703125" style="35" customWidth="1"/>
    <col min="13345" max="13576" width="9.140625" style="35"/>
    <col min="13577" max="13577" width="10" style="35" customWidth="1"/>
    <col min="13578" max="13578" width="34.28515625" style="35" customWidth="1"/>
    <col min="13579" max="13579" width="11.7109375" style="35" customWidth="1"/>
    <col min="13580" max="13580" width="5.5703125" style="35" customWidth="1"/>
    <col min="13581" max="13581" width="7.28515625" style="35" customWidth="1"/>
    <col min="13582" max="13586" width="6.28515625" style="35" customWidth="1"/>
    <col min="13587" max="13587" width="3" style="35" customWidth="1"/>
    <col min="13588" max="13588" width="5.7109375" style="35" customWidth="1"/>
    <col min="13589" max="13589" width="3" style="35" customWidth="1"/>
    <col min="13590" max="13590" width="5.7109375" style="35" customWidth="1"/>
    <col min="13591" max="13591" width="4.42578125" style="35" customWidth="1"/>
    <col min="13592" max="13592" width="5.7109375" style="35" customWidth="1"/>
    <col min="13593" max="13593" width="3" style="35" customWidth="1"/>
    <col min="13594" max="13598" width="5.7109375" style="35" customWidth="1"/>
    <col min="13599" max="13599" width="15.5703125" style="35" customWidth="1"/>
    <col min="13600" max="13600" width="14.5703125" style="35" customWidth="1"/>
    <col min="13601" max="13832" width="9.140625" style="35"/>
    <col min="13833" max="13833" width="10" style="35" customWidth="1"/>
    <col min="13834" max="13834" width="34.28515625" style="35" customWidth="1"/>
    <col min="13835" max="13835" width="11.7109375" style="35" customWidth="1"/>
    <col min="13836" max="13836" width="5.5703125" style="35" customWidth="1"/>
    <col min="13837" max="13837" width="7.28515625" style="35" customWidth="1"/>
    <col min="13838" max="13842" width="6.28515625" style="35" customWidth="1"/>
    <col min="13843" max="13843" width="3" style="35" customWidth="1"/>
    <col min="13844" max="13844" width="5.7109375" style="35" customWidth="1"/>
    <col min="13845" max="13845" width="3" style="35" customWidth="1"/>
    <col min="13846" max="13846" width="5.7109375" style="35" customWidth="1"/>
    <col min="13847" max="13847" width="4.42578125" style="35" customWidth="1"/>
    <col min="13848" max="13848" width="5.7109375" style="35" customWidth="1"/>
    <col min="13849" max="13849" width="3" style="35" customWidth="1"/>
    <col min="13850" max="13854" width="5.7109375" style="35" customWidth="1"/>
    <col min="13855" max="13855" width="15.5703125" style="35" customWidth="1"/>
    <col min="13856" max="13856" width="14.5703125" style="35" customWidth="1"/>
    <col min="13857" max="14088" width="9.140625" style="35"/>
    <col min="14089" max="14089" width="10" style="35" customWidth="1"/>
    <col min="14090" max="14090" width="34.28515625" style="35" customWidth="1"/>
    <col min="14091" max="14091" width="11.7109375" style="35" customWidth="1"/>
    <col min="14092" max="14092" width="5.5703125" style="35" customWidth="1"/>
    <col min="14093" max="14093" width="7.28515625" style="35" customWidth="1"/>
    <col min="14094" max="14098" width="6.28515625" style="35" customWidth="1"/>
    <col min="14099" max="14099" width="3" style="35" customWidth="1"/>
    <col min="14100" max="14100" width="5.7109375" style="35" customWidth="1"/>
    <col min="14101" max="14101" width="3" style="35" customWidth="1"/>
    <col min="14102" max="14102" width="5.7109375" style="35" customWidth="1"/>
    <col min="14103" max="14103" width="4.42578125" style="35" customWidth="1"/>
    <col min="14104" max="14104" width="5.7109375" style="35" customWidth="1"/>
    <col min="14105" max="14105" width="3" style="35" customWidth="1"/>
    <col min="14106" max="14110" width="5.7109375" style="35" customWidth="1"/>
    <col min="14111" max="14111" width="15.5703125" style="35" customWidth="1"/>
    <col min="14112" max="14112" width="14.5703125" style="35" customWidth="1"/>
    <col min="14113" max="14344" width="9.140625" style="35"/>
    <col min="14345" max="14345" width="10" style="35" customWidth="1"/>
    <col min="14346" max="14346" width="34.28515625" style="35" customWidth="1"/>
    <col min="14347" max="14347" width="11.7109375" style="35" customWidth="1"/>
    <col min="14348" max="14348" width="5.5703125" style="35" customWidth="1"/>
    <col min="14349" max="14349" width="7.28515625" style="35" customWidth="1"/>
    <col min="14350" max="14354" width="6.28515625" style="35" customWidth="1"/>
    <col min="14355" max="14355" width="3" style="35" customWidth="1"/>
    <col min="14356" max="14356" width="5.7109375" style="35" customWidth="1"/>
    <col min="14357" max="14357" width="3" style="35" customWidth="1"/>
    <col min="14358" max="14358" width="5.7109375" style="35" customWidth="1"/>
    <col min="14359" max="14359" width="4.42578125" style="35" customWidth="1"/>
    <col min="14360" max="14360" width="5.7109375" style="35" customWidth="1"/>
    <col min="14361" max="14361" width="3" style="35" customWidth="1"/>
    <col min="14362" max="14366" width="5.7109375" style="35" customWidth="1"/>
    <col min="14367" max="14367" width="15.5703125" style="35" customWidth="1"/>
    <col min="14368" max="14368" width="14.5703125" style="35" customWidth="1"/>
    <col min="14369" max="14600" width="9.140625" style="35"/>
    <col min="14601" max="14601" width="10" style="35" customWidth="1"/>
    <col min="14602" max="14602" width="34.28515625" style="35" customWidth="1"/>
    <col min="14603" max="14603" width="11.7109375" style="35" customWidth="1"/>
    <col min="14604" max="14604" width="5.5703125" style="35" customWidth="1"/>
    <col min="14605" max="14605" width="7.28515625" style="35" customWidth="1"/>
    <col min="14606" max="14610" width="6.28515625" style="35" customWidth="1"/>
    <col min="14611" max="14611" width="3" style="35" customWidth="1"/>
    <col min="14612" max="14612" width="5.7109375" style="35" customWidth="1"/>
    <col min="14613" max="14613" width="3" style="35" customWidth="1"/>
    <col min="14614" max="14614" width="5.7109375" style="35" customWidth="1"/>
    <col min="14615" max="14615" width="4.42578125" style="35" customWidth="1"/>
    <col min="14616" max="14616" width="5.7109375" style="35" customWidth="1"/>
    <col min="14617" max="14617" width="3" style="35" customWidth="1"/>
    <col min="14618" max="14622" width="5.7109375" style="35" customWidth="1"/>
    <col min="14623" max="14623" width="15.5703125" style="35" customWidth="1"/>
    <col min="14624" max="14624" width="14.5703125" style="35" customWidth="1"/>
    <col min="14625" max="14856" width="9.140625" style="35"/>
    <col min="14857" max="14857" width="10" style="35" customWidth="1"/>
    <col min="14858" max="14858" width="34.28515625" style="35" customWidth="1"/>
    <col min="14859" max="14859" width="11.7109375" style="35" customWidth="1"/>
    <col min="14860" max="14860" width="5.5703125" style="35" customWidth="1"/>
    <col min="14861" max="14861" width="7.28515625" style="35" customWidth="1"/>
    <col min="14862" max="14866" width="6.28515625" style="35" customWidth="1"/>
    <col min="14867" max="14867" width="3" style="35" customWidth="1"/>
    <col min="14868" max="14868" width="5.7109375" style="35" customWidth="1"/>
    <col min="14869" max="14869" width="3" style="35" customWidth="1"/>
    <col min="14870" max="14870" width="5.7109375" style="35" customWidth="1"/>
    <col min="14871" max="14871" width="4.42578125" style="35" customWidth="1"/>
    <col min="14872" max="14872" width="5.7109375" style="35" customWidth="1"/>
    <col min="14873" max="14873" width="3" style="35" customWidth="1"/>
    <col min="14874" max="14878" width="5.7109375" style="35" customWidth="1"/>
    <col min="14879" max="14879" width="15.5703125" style="35" customWidth="1"/>
    <col min="14880" max="14880" width="14.5703125" style="35" customWidth="1"/>
    <col min="14881" max="15112" width="9.140625" style="35"/>
    <col min="15113" max="15113" width="10" style="35" customWidth="1"/>
    <col min="15114" max="15114" width="34.28515625" style="35" customWidth="1"/>
    <col min="15115" max="15115" width="11.7109375" style="35" customWidth="1"/>
    <col min="15116" max="15116" width="5.5703125" style="35" customWidth="1"/>
    <col min="15117" max="15117" width="7.28515625" style="35" customWidth="1"/>
    <col min="15118" max="15122" width="6.28515625" style="35" customWidth="1"/>
    <col min="15123" max="15123" width="3" style="35" customWidth="1"/>
    <col min="15124" max="15124" width="5.7109375" style="35" customWidth="1"/>
    <col min="15125" max="15125" width="3" style="35" customWidth="1"/>
    <col min="15126" max="15126" width="5.7109375" style="35" customWidth="1"/>
    <col min="15127" max="15127" width="4.42578125" style="35" customWidth="1"/>
    <col min="15128" max="15128" width="5.7109375" style="35" customWidth="1"/>
    <col min="15129" max="15129" width="3" style="35" customWidth="1"/>
    <col min="15130" max="15134" width="5.7109375" style="35" customWidth="1"/>
    <col min="15135" max="15135" width="15.5703125" style="35" customWidth="1"/>
    <col min="15136" max="15136" width="14.5703125" style="35" customWidth="1"/>
    <col min="15137" max="15368" width="9.140625" style="35"/>
    <col min="15369" max="15369" width="10" style="35" customWidth="1"/>
    <col min="15370" max="15370" width="34.28515625" style="35" customWidth="1"/>
    <col min="15371" max="15371" width="11.7109375" style="35" customWidth="1"/>
    <col min="15372" max="15372" width="5.5703125" style="35" customWidth="1"/>
    <col min="15373" max="15373" width="7.28515625" style="35" customWidth="1"/>
    <col min="15374" max="15378" width="6.28515625" style="35" customWidth="1"/>
    <col min="15379" max="15379" width="3" style="35" customWidth="1"/>
    <col min="15380" max="15380" width="5.7109375" style="35" customWidth="1"/>
    <col min="15381" max="15381" width="3" style="35" customWidth="1"/>
    <col min="15382" max="15382" width="5.7109375" style="35" customWidth="1"/>
    <col min="15383" max="15383" width="4.42578125" style="35" customWidth="1"/>
    <col min="15384" max="15384" width="5.7109375" style="35" customWidth="1"/>
    <col min="15385" max="15385" width="3" style="35" customWidth="1"/>
    <col min="15386" max="15390" width="5.7109375" style="35" customWidth="1"/>
    <col min="15391" max="15391" width="15.5703125" style="35" customWidth="1"/>
    <col min="15392" max="15392" width="14.5703125" style="35" customWidth="1"/>
    <col min="15393" max="15624" width="9.140625" style="35"/>
    <col min="15625" max="15625" width="10" style="35" customWidth="1"/>
    <col min="15626" max="15626" width="34.28515625" style="35" customWidth="1"/>
    <col min="15627" max="15627" width="11.7109375" style="35" customWidth="1"/>
    <col min="15628" max="15628" width="5.5703125" style="35" customWidth="1"/>
    <col min="15629" max="15629" width="7.28515625" style="35" customWidth="1"/>
    <col min="15630" max="15634" width="6.28515625" style="35" customWidth="1"/>
    <col min="15635" max="15635" width="3" style="35" customWidth="1"/>
    <col min="15636" max="15636" width="5.7109375" style="35" customWidth="1"/>
    <col min="15637" max="15637" width="3" style="35" customWidth="1"/>
    <col min="15638" max="15638" width="5.7109375" style="35" customWidth="1"/>
    <col min="15639" max="15639" width="4.42578125" style="35" customWidth="1"/>
    <col min="15640" max="15640" width="5.7109375" style="35" customWidth="1"/>
    <col min="15641" max="15641" width="3" style="35" customWidth="1"/>
    <col min="15642" max="15646" width="5.7109375" style="35" customWidth="1"/>
    <col min="15647" max="15647" width="15.5703125" style="35" customWidth="1"/>
    <col min="15648" max="15648" width="14.5703125" style="35" customWidth="1"/>
    <col min="15649" max="15880" width="9.140625" style="35"/>
    <col min="15881" max="15881" width="10" style="35" customWidth="1"/>
    <col min="15882" max="15882" width="34.28515625" style="35" customWidth="1"/>
    <col min="15883" max="15883" width="11.7109375" style="35" customWidth="1"/>
    <col min="15884" max="15884" width="5.5703125" style="35" customWidth="1"/>
    <col min="15885" max="15885" width="7.28515625" style="35" customWidth="1"/>
    <col min="15886" max="15890" width="6.28515625" style="35" customWidth="1"/>
    <col min="15891" max="15891" width="3" style="35" customWidth="1"/>
    <col min="15892" max="15892" width="5.7109375" style="35" customWidth="1"/>
    <col min="15893" max="15893" width="3" style="35" customWidth="1"/>
    <col min="15894" max="15894" width="5.7109375" style="35" customWidth="1"/>
    <col min="15895" max="15895" width="4.42578125" style="35" customWidth="1"/>
    <col min="15896" max="15896" width="5.7109375" style="35" customWidth="1"/>
    <col min="15897" max="15897" width="3" style="35" customWidth="1"/>
    <col min="15898" max="15902" width="5.7109375" style="35" customWidth="1"/>
    <col min="15903" max="15903" width="15.5703125" style="35" customWidth="1"/>
    <col min="15904" max="15904" width="14.5703125" style="35" customWidth="1"/>
    <col min="15905" max="16136" width="9.140625" style="35"/>
    <col min="16137" max="16137" width="10" style="35" customWidth="1"/>
    <col min="16138" max="16138" width="34.28515625" style="35" customWidth="1"/>
    <col min="16139" max="16139" width="11.7109375" style="35" customWidth="1"/>
    <col min="16140" max="16140" width="5.5703125" style="35" customWidth="1"/>
    <col min="16141" max="16141" width="7.28515625" style="35" customWidth="1"/>
    <col min="16142" max="16146" width="6.28515625" style="35" customWidth="1"/>
    <col min="16147" max="16147" width="3" style="35" customWidth="1"/>
    <col min="16148" max="16148" width="5.7109375" style="35" customWidth="1"/>
    <col min="16149" max="16149" width="3" style="35" customWidth="1"/>
    <col min="16150" max="16150" width="5.7109375" style="35" customWidth="1"/>
    <col min="16151" max="16151" width="4.42578125" style="35" customWidth="1"/>
    <col min="16152" max="16152" width="5.7109375" style="35" customWidth="1"/>
    <col min="16153" max="16153" width="3" style="35" customWidth="1"/>
    <col min="16154" max="16158" width="5.7109375" style="35" customWidth="1"/>
    <col min="16159" max="16159" width="15.5703125" style="35" customWidth="1"/>
    <col min="16160" max="16160" width="14.5703125" style="35" customWidth="1"/>
    <col min="16161" max="16384" width="9.140625" style="35"/>
  </cols>
  <sheetData>
    <row r="1" spans="1:33" ht="18" customHeight="1" x14ac:dyDescent="0.25">
      <c r="A1" s="58"/>
      <c r="B1" s="218" t="s">
        <v>318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ht="14.25" customHeight="1" x14ac:dyDescent="0.25">
      <c r="A2" s="58"/>
      <c r="B2" s="219" t="s">
        <v>299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3" ht="14.25" customHeight="1" x14ac:dyDescent="0.25">
      <c r="A3" s="58"/>
      <c r="B3" s="219" t="s">
        <v>300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</row>
    <row r="4" spans="1:33" ht="14.25" customHeight="1" x14ac:dyDescent="0.25">
      <c r="A4" s="58"/>
      <c r="B4" s="219" t="s">
        <v>319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</row>
    <row r="5" spans="1:33" ht="18" customHeight="1" x14ac:dyDescent="0.25">
      <c r="A5" s="59"/>
      <c r="B5" s="220" t="s">
        <v>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</row>
    <row r="6" spans="1:33" s="36" customFormat="1" ht="34.5" customHeight="1" x14ac:dyDescent="0.25">
      <c r="A6" s="232" t="s">
        <v>7</v>
      </c>
      <c r="B6" s="232" t="s">
        <v>8</v>
      </c>
      <c r="C6" s="232" t="s">
        <v>9</v>
      </c>
      <c r="D6" s="232"/>
      <c r="E6" s="232"/>
      <c r="F6" s="232"/>
      <c r="G6" s="232"/>
      <c r="H6" s="232"/>
      <c r="I6" s="232"/>
      <c r="J6" s="232"/>
      <c r="K6" s="63" t="s">
        <v>249</v>
      </c>
      <c r="L6" s="232" t="s">
        <v>10</v>
      </c>
      <c r="M6" s="232"/>
      <c r="N6" s="232"/>
      <c r="O6" s="232"/>
      <c r="P6" s="232"/>
      <c r="Q6" s="232"/>
      <c r="R6" s="123" t="s">
        <v>287</v>
      </c>
      <c r="S6" s="232" t="s">
        <v>11</v>
      </c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</row>
    <row r="7" spans="1:33" s="36" customFormat="1" ht="12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42"/>
      <c r="L7" s="231" t="s">
        <v>12</v>
      </c>
      <c r="M7" s="231" t="s">
        <v>13</v>
      </c>
      <c r="N7" s="232" t="s">
        <v>14</v>
      </c>
      <c r="O7" s="232"/>
      <c r="P7" s="232"/>
      <c r="Q7" s="232"/>
      <c r="R7" s="123"/>
      <c r="S7" s="232" t="s">
        <v>15</v>
      </c>
      <c r="T7" s="232"/>
      <c r="U7" s="232"/>
      <c r="V7" s="134"/>
      <c r="W7" s="232" t="s">
        <v>16</v>
      </c>
      <c r="X7" s="232"/>
      <c r="Y7" s="232"/>
      <c r="Z7" s="134"/>
      <c r="AA7" s="232" t="s">
        <v>17</v>
      </c>
      <c r="AB7" s="232"/>
      <c r="AC7" s="232"/>
      <c r="AD7" s="134"/>
      <c r="AE7" s="232" t="s">
        <v>173</v>
      </c>
      <c r="AF7" s="232"/>
      <c r="AG7" s="232"/>
    </row>
    <row r="8" spans="1:33" s="36" customFormat="1" ht="17.25" customHeight="1" x14ac:dyDescent="0.25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42"/>
      <c r="L8" s="231"/>
      <c r="M8" s="231"/>
      <c r="N8" s="231" t="s">
        <v>18</v>
      </c>
      <c r="O8" s="232" t="s">
        <v>19</v>
      </c>
      <c r="P8" s="232"/>
      <c r="Q8" s="232"/>
      <c r="R8" s="123"/>
      <c r="S8" s="102" t="s">
        <v>101</v>
      </c>
      <c r="T8" s="123"/>
      <c r="U8" s="102" t="s">
        <v>102</v>
      </c>
      <c r="V8" s="134"/>
      <c r="W8" s="102" t="s">
        <v>103</v>
      </c>
      <c r="X8" s="134"/>
      <c r="Y8" s="102" t="s">
        <v>104</v>
      </c>
      <c r="Z8" s="134"/>
      <c r="AA8" s="102" t="s">
        <v>105</v>
      </c>
      <c r="AB8" s="123"/>
      <c r="AC8" s="102" t="s">
        <v>106</v>
      </c>
      <c r="AD8" s="134"/>
      <c r="AE8" s="102" t="s">
        <v>174</v>
      </c>
      <c r="AF8" s="123" t="s">
        <v>297</v>
      </c>
      <c r="AG8" s="102" t="s">
        <v>175</v>
      </c>
    </row>
    <row r="9" spans="1:33" s="36" customFormat="1" ht="20.25" customHeight="1" x14ac:dyDescent="0.2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42"/>
      <c r="L9" s="231"/>
      <c r="M9" s="231"/>
      <c r="N9" s="231"/>
      <c r="O9" s="231" t="s">
        <v>20</v>
      </c>
      <c r="P9" s="233" t="s">
        <v>21</v>
      </c>
      <c r="Q9" s="231" t="s">
        <v>81</v>
      </c>
      <c r="R9" s="124"/>
      <c r="S9" s="106">
        <v>17</v>
      </c>
      <c r="T9" s="134"/>
      <c r="U9" s="106">
        <v>22</v>
      </c>
      <c r="V9" s="134"/>
      <c r="W9" s="45">
        <v>16</v>
      </c>
      <c r="X9" s="134"/>
      <c r="Y9" s="45">
        <v>22</v>
      </c>
      <c r="Z9" s="134"/>
      <c r="AA9" s="45">
        <v>14</v>
      </c>
      <c r="AB9" s="134"/>
      <c r="AC9" s="106">
        <v>22</v>
      </c>
      <c r="AD9" s="106"/>
      <c r="AE9" s="106">
        <v>12</v>
      </c>
      <c r="AF9" s="134"/>
      <c r="AG9" s="45">
        <v>9</v>
      </c>
    </row>
    <row r="10" spans="1:33" s="36" customFormat="1" ht="17.25" customHeight="1" x14ac:dyDescent="0.25">
      <c r="A10" s="232"/>
      <c r="B10" s="232"/>
      <c r="C10" s="232" t="s">
        <v>79</v>
      </c>
      <c r="D10" s="232"/>
      <c r="E10" s="232"/>
      <c r="F10" s="232"/>
      <c r="G10" s="232"/>
      <c r="H10" s="232"/>
      <c r="I10" s="232"/>
      <c r="J10" s="232"/>
      <c r="K10" s="42"/>
      <c r="L10" s="231"/>
      <c r="M10" s="231"/>
      <c r="N10" s="231"/>
      <c r="O10" s="231"/>
      <c r="P10" s="233"/>
      <c r="Q10" s="231"/>
      <c r="R10" s="124"/>
      <c r="S10" s="44"/>
      <c r="T10" s="134"/>
      <c r="U10" s="44"/>
      <c r="V10" s="134"/>
      <c r="W10" s="43"/>
      <c r="X10" s="123"/>
      <c r="Y10" s="43">
        <v>2</v>
      </c>
      <c r="Z10" s="123"/>
      <c r="AA10" s="43">
        <v>2</v>
      </c>
      <c r="AB10" s="123"/>
      <c r="AC10" s="43">
        <v>2</v>
      </c>
      <c r="AD10" s="43"/>
      <c r="AE10" s="43">
        <v>4</v>
      </c>
      <c r="AF10" s="123"/>
      <c r="AG10" s="43">
        <v>4</v>
      </c>
    </row>
    <row r="11" spans="1:33" s="36" customFormat="1" ht="14.25" customHeight="1" x14ac:dyDescent="0.25">
      <c r="A11" s="232"/>
      <c r="B11" s="232"/>
      <c r="C11" s="102">
        <v>1</v>
      </c>
      <c r="D11" s="102">
        <v>2</v>
      </c>
      <c r="E11" s="102">
        <v>3</v>
      </c>
      <c r="F11" s="102">
        <v>4</v>
      </c>
      <c r="G11" s="102">
        <v>5</v>
      </c>
      <c r="H11" s="102">
        <v>6</v>
      </c>
      <c r="I11" s="102">
        <v>7</v>
      </c>
      <c r="J11" s="102">
        <v>8</v>
      </c>
      <c r="K11" s="42"/>
      <c r="L11" s="231"/>
      <c r="M11" s="231"/>
      <c r="N11" s="231"/>
      <c r="O11" s="231"/>
      <c r="P11" s="233"/>
      <c r="Q11" s="231"/>
      <c r="R11" s="124"/>
      <c r="S11" s="46" t="s">
        <v>22</v>
      </c>
      <c r="T11" s="134"/>
      <c r="U11" s="46" t="s">
        <v>22</v>
      </c>
      <c r="V11" s="134"/>
      <c r="W11" s="46" t="s">
        <v>22</v>
      </c>
      <c r="X11" s="138"/>
      <c r="Y11" s="46" t="s">
        <v>22</v>
      </c>
      <c r="Z11" s="134"/>
      <c r="AA11" s="46" t="s">
        <v>22</v>
      </c>
      <c r="AB11" s="134"/>
      <c r="AC11" s="46" t="s">
        <v>22</v>
      </c>
      <c r="AD11" s="134"/>
      <c r="AE11" s="46" t="s">
        <v>22</v>
      </c>
      <c r="AF11" s="141"/>
      <c r="AG11" s="46" t="s">
        <v>22</v>
      </c>
    </row>
    <row r="12" spans="1:33" s="36" customFormat="1" ht="14.25" customHeight="1" x14ac:dyDescent="0.25">
      <c r="A12" s="61" t="s">
        <v>148</v>
      </c>
      <c r="B12" s="61" t="s">
        <v>149</v>
      </c>
      <c r="C12" s="104"/>
      <c r="D12" s="104"/>
      <c r="E12" s="104"/>
      <c r="F12" s="104"/>
      <c r="G12" s="104"/>
      <c r="H12" s="104"/>
      <c r="I12" s="104"/>
      <c r="J12" s="104"/>
      <c r="K12" s="42"/>
      <c r="L12" s="105">
        <f>SUM(L13:L25)</f>
        <v>2106</v>
      </c>
      <c r="M12" s="105">
        <f t="shared" ref="M12:Q12" si="0">SUM(M13:M25)</f>
        <v>702</v>
      </c>
      <c r="N12" s="105">
        <f t="shared" si="0"/>
        <v>1404</v>
      </c>
      <c r="O12" s="105">
        <f t="shared" si="0"/>
        <v>1132</v>
      </c>
      <c r="P12" s="105">
        <f t="shared" si="0"/>
        <v>272</v>
      </c>
      <c r="Q12" s="105">
        <f t="shared" si="0"/>
        <v>0</v>
      </c>
      <c r="R12" s="125"/>
      <c r="S12" s="64">
        <f>SUM(S13:S25)</f>
        <v>612</v>
      </c>
      <c r="T12" s="125"/>
      <c r="U12" s="64">
        <f>SUM(U13:U25)</f>
        <v>792</v>
      </c>
      <c r="V12" s="64">
        <f t="shared" ref="V12" si="1">SUM(V13:V25)</f>
        <v>36</v>
      </c>
      <c r="W12" s="64">
        <f>SUM(W13:W25)</f>
        <v>0</v>
      </c>
      <c r="X12" s="125"/>
      <c r="Y12" s="64"/>
      <c r="Z12" s="125"/>
      <c r="AA12" s="64"/>
      <c r="AB12" s="125"/>
      <c r="AC12" s="64"/>
      <c r="AD12" s="125"/>
      <c r="AE12" s="64"/>
      <c r="AF12" s="125"/>
      <c r="AG12" s="64"/>
    </row>
    <row r="13" spans="1:33" s="36" customFormat="1" ht="14.25" customHeight="1" x14ac:dyDescent="0.25">
      <c r="A13" s="103" t="s">
        <v>150</v>
      </c>
      <c r="B13" s="103" t="s">
        <v>151</v>
      </c>
      <c r="C13" s="70"/>
      <c r="D13" s="75" t="s">
        <v>39</v>
      </c>
      <c r="E13" s="102"/>
      <c r="F13" s="102"/>
      <c r="G13" s="102"/>
      <c r="H13" s="102"/>
      <c r="I13" s="102"/>
      <c r="J13" s="102"/>
      <c r="K13" s="42"/>
      <c r="L13" s="70">
        <f>M13+N13</f>
        <v>117</v>
      </c>
      <c r="M13" s="70">
        <v>39</v>
      </c>
      <c r="N13" s="70">
        <f>S13+U13</f>
        <v>78</v>
      </c>
      <c r="O13" s="70">
        <f>N13-P13-Q13</f>
        <v>78</v>
      </c>
      <c r="P13" s="70"/>
      <c r="Q13" s="70"/>
      <c r="R13" s="126">
        <v>2</v>
      </c>
      <c r="S13" s="70">
        <f>$S$9*R13</f>
        <v>34</v>
      </c>
      <c r="T13" s="126">
        <v>2</v>
      </c>
      <c r="U13" s="70">
        <f>$U$9*T13</f>
        <v>44</v>
      </c>
      <c r="V13" s="125">
        <v>2</v>
      </c>
      <c r="W13" s="70"/>
      <c r="X13" s="125"/>
      <c r="Y13" s="70"/>
      <c r="Z13" s="125"/>
      <c r="AA13" s="70"/>
      <c r="AB13" s="125"/>
      <c r="AC13" s="70"/>
      <c r="AD13" s="125"/>
      <c r="AE13" s="70"/>
      <c r="AF13" s="126"/>
      <c r="AG13" s="70"/>
    </row>
    <row r="14" spans="1:33" s="36" customFormat="1" ht="14.25" customHeight="1" x14ac:dyDescent="0.25">
      <c r="A14" s="103" t="s">
        <v>152</v>
      </c>
      <c r="B14" s="103" t="s">
        <v>153</v>
      </c>
      <c r="C14" s="70"/>
      <c r="D14" s="70" t="s">
        <v>51</v>
      </c>
      <c r="E14" s="102"/>
      <c r="F14" s="102"/>
      <c r="G14" s="102"/>
      <c r="H14" s="102"/>
      <c r="I14" s="102"/>
      <c r="J14" s="102"/>
      <c r="K14" s="42"/>
      <c r="L14" s="70">
        <f t="shared" ref="L14:L25" si="2">M14+N14</f>
        <v>176</v>
      </c>
      <c r="M14" s="70">
        <v>59</v>
      </c>
      <c r="N14" s="70">
        <f t="shared" ref="N14:N25" si="3">S14+U14</f>
        <v>117</v>
      </c>
      <c r="O14" s="70">
        <f>N14-P14-Q14</f>
        <v>117</v>
      </c>
      <c r="P14" s="70"/>
      <c r="Q14" s="70"/>
      <c r="R14" s="126">
        <v>3</v>
      </c>
      <c r="S14" s="70">
        <f>$S$9*R14</f>
        <v>51</v>
      </c>
      <c r="T14" s="126">
        <v>3</v>
      </c>
      <c r="U14" s="70">
        <f>$U$9*T14</f>
        <v>66</v>
      </c>
      <c r="V14" s="125">
        <v>3</v>
      </c>
      <c r="W14" s="70"/>
      <c r="X14" s="125"/>
      <c r="Y14" s="70"/>
      <c r="Z14" s="125"/>
      <c r="AA14" s="70"/>
      <c r="AB14" s="125"/>
      <c r="AC14" s="70"/>
      <c r="AD14" s="125"/>
      <c r="AE14" s="70"/>
      <c r="AF14" s="126"/>
      <c r="AG14" s="70"/>
    </row>
    <row r="15" spans="1:33" s="36" customFormat="1" ht="14.25" customHeight="1" x14ac:dyDescent="0.25">
      <c r="A15" s="103" t="s">
        <v>154</v>
      </c>
      <c r="B15" s="103" t="s">
        <v>23</v>
      </c>
      <c r="C15" s="70"/>
      <c r="D15" s="70" t="s">
        <v>51</v>
      </c>
      <c r="E15" s="102"/>
      <c r="F15" s="102"/>
      <c r="G15" s="102"/>
      <c r="H15" s="102"/>
      <c r="I15" s="102"/>
      <c r="J15" s="102"/>
      <c r="K15" s="42"/>
      <c r="L15" s="70">
        <f t="shared" si="2"/>
        <v>117</v>
      </c>
      <c r="M15" s="70">
        <v>39</v>
      </c>
      <c r="N15" s="70">
        <f t="shared" si="3"/>
        <v>78</v>
      </c>
      <c r="O15" s="70">
        <f t="shared" ref="O15:O25" si="4">N15-P15-Q15</f>
        <v>0</v>
      </c>
      <c r="P15" s="70">
        <v>78</v>
      </c>
      <c r="Q15" s="70"/>
      <c r="R15" s="126">
        <v>2</v>
      </c>
      <c r="S15" s="70">
        <f>$S$9*R15</f>
        <v>34</v>
      </c>
      <c r="T15" s="126">
        <v>2</v>
      </c>
      <c r="U15" s="70">
        <f t="shared" ref="U15:U25" si="5">$U$9*T15</f>
        <v>44</v>
      </c>
      <c r="V15" s="125">
        <v>2</v>
      </c>
      <c r="W15" s="70"/>
      <c r="X15" s="125"/>
      <c r="Y15" s="70"/>
      <c r="Z15" s="125"/>
      <c r="AA15" s="70"/>
      <c r="AB15" s="125"/>
      <c r="AC15" s="70"/>
      <c r="AD15" s="125"/>
      <c r="AE15" s="70"/>
      <c r="AF15" s="126"/>
      <c r="AG15" s="70"/>
    </row>
    <row r="16" spans="1:33" s="36" customFormat="1" ht="14.25" customHeight="1" x14ac:dyDescent="0.25">
      <c r="A16" s="103" t="s">
        <v>155</v>
      </c>
      <c r="B16" s="103" t="s">
        <v>24</v>
      </c>
      <c r="C16" s="70"/>
      <c r="D16" s="70" t="s">
        <v>51</v>
      </c>
      <c r="E16" s="102"/>
      <c r="F16" s="102"/>
      <c r="G16" s="102"/>
      <c r="H16" s="102"/>
      <c r="I16" s="102"/>
      <c r="J16" s="102"/>
      <c r="K16" s="42"/>
      <c r="L16" s="70">
        <f t="shared" si="2"/>
        <v>176</v>
      </c>
      <c r="M16" s="70">
        <v>59</v>
      </c>
      <c r="N16" s="70">
        <f t="shared" si="3"/>
        <v>117</v>
      </c>
      <c r="O16" s="70">
        <f t="shared" si="4"/>
        <v>117</v>
      </c>
      <c r="P16" s="70"/>
      <c r="Q16" s="70"/>
      <c r="R16" s="126">
        <v>3</v>
      </c>
      <c r="S16" s="70">
        <f t="shared" ref="S16:S25" si="6">$S$9*R16</f>
        <v>51</v>
      </c>
      <c r="T16" s="126">
        <v>3</v>
      </c>
      <c r="U16" s="70">
        <f t="shared" si="5"/>
        <v>66</v>
      </c>
      <c r="V16" s="125">
        <v>3</v>
      </c>
      <c r="W16" s="70"/>
      <c r="X16" s="125"/>
      <c r="Y16" s="70"/>
      <c r="Z16" s="125"/>
      <c r="AA16" s="70"/>
      <c r="AB16" s="125"/>
      <c r="AC16" s="70"/>
      <c r="AD16" s="125"/>
      <c r="AE16" s="70"/>
      <c r="AF16" s="126"/>
      <c r="AG16" s="70"/>
    </row>
    <row r="17" spans="1:34" s="36" customFormat="1" ht="14.25" customHeight="1" x14ac:dyDescent="0.25">
      <c r="A17" s="103" t="s">
        <v>156</v>
      </c>
      <c r="B17" s="103" t="s">
        <v>157</v>
      </c>
      <c r="C17" s="75"/>
      <c r="D17" s="70" t="s">
        <v>51</v>
      </c>
      <c r="E17" s="102"/>
      <c r="F17" s="102"/>
      <c r="G17" s="102"/>
      <c r="H17" s="102"/>
      <c r="I17" s="102"/>
      <c r="J17" s="102"/>
      <c r="K17" s="42"/>
      <c r="L17" s="70">
        <f t="shared" si="2"/>
        <v>117</v>
      </c>
      <c r="M17" s="70">
        <v>39</v>
      </c>
      <c r="N17" s="70">
        <f t="shared" si="3"/>
        <v>78</v>
      </c>
      <c r="O17" s="70">
        <f t="shared" si="4"/>
        <v>78</v>
      </c>
      <c r="P17" s="70"/>
      <c r="Q17" s="70"/>
      <c r="R17" s="126">
        <v>2</v>
      </c>
      <c r="S17" s="70">
        <v>34</v>
      </c>
      <c r="T17" s="126">
        <v>2</v>
      </c>
      <c r="U17" s="70">
        <f t="shared" si="5"/>
        <v>44</v>
      </c>
      <c r="V17" s="125">
        <v>2</v>
      </c>
      <c r="W17" s="70"/>
      <c r="X17" s="125"/>
      <c r="Y17" s="70"/>
      <c r="Z17" s="125"/>
      <c r="AA17" s="70"/>
      <c r="AB17" s="125"/>
      <c r="AC17" s="70"/>
      <c r="AD17" s="125"/>
      <c r="AE17" s="70"/>
      <c r="AF17" s="126"/>
      <c r="AG17" s="70"/>
    </row>
    <row r="18" spans="1:34" s="36" customFormat="1" ht="14.25" customHeight="1" x14ac:dyDescent="0.25">
      <c r="A18" s="103" t="s">
        <v>158</v>
      </c>
      <c r="B18" s="103" t="s">
        <v>159</v>
      </c>
      <c r="C18" s="70"/>
      <c r="D18" s="70" t="s">
        <v>51</v>
      </c>
      <c r="E18" s="102"/>
      <c r="F18" s="102"/>
      <c r="G18" s="102"/>
      <c r="H18" s="102"/>
      <c r="I18" s="102"/>
      <c r="J18" s="102"/>
      <c r="K18" s="42"/>
      <c r="L18" s="70">
        <f t="shared" si="2"/>
        <v>56</v>
      </c>
      <c r="M18" s="70">
        <v>17</v>
      </c>
      <c r="N18" s="70">
        <f t="shared" si="3"/>
        <v>39</v>
      </c>
      <c r="O18" s="70">
        <f t="shared" si="4"/>
        <v>39</v>
      </c>
      <c r="P18" s="70"/>
      <c r="Q18" s="70"/>
      <c r="R18" s="126">
        <v>1</v>
      </c>
      <c r="S18" s="70">
        <f t="shared" si="6"/>
        <v>17</v>
      </c>
      <c r="T18" s="126">
        <v>1</v>
      </c>
      <c r="U18" s="70">
        <v>22</v>
      </c>
      <c r="V18" s="125">
        <v>1</v>
      </c>
      <c r="W18" s="70"/>
      <c r="X18" s="125"/>
      <c r="Y18" s="70"/>
      <c r="Z18" s="125"/>
      <c r="AA18" s="70"/>
      <c r="AB18" s="125"/>
      <c r="AC18" s="70"/>
      <c r="AD18" s="125"/>
      <c r="AE18" s="70"/>
      <c r="AF18" s="126"/>
      <c r="AG18" s="70"/>
    </row>
    <row r="19" spans="1:34" s="36" customFormat="1" ht="14.25" customHeight="1" x14ac:dyDescent="0.25">
      <c r="A19" s="103" t="s">
        <v>160</v>
      </c>
      <c r="B19" s="103" t="s">
        <v>161</v>
      </c>
      <c r="C19" s="70"/>
      <c r="D19" s="70" t="s">
        <v>51</v>
      </c>
      <c r="E19" s="102"/>
      <c r="F19" s="102"/>
      <c r="G19" s="102"/>
      <c r="H19" s="102"/>
      <c r="I19" s="102"/>
      <c r="J19" s="102"/>
      <c r="K19" s="42"/>
      <c r="L19" s="70">
        <f t="shared" si="2"/>
        <v>176</v>
      </c>
      <c r="M19" s="70">
        <v>59</v>
      </c>
      <c r="N19" s="70">
        <f t="shared" si="3"/>
        <v>117</v>
      </c>
      <c r="O19" s="70">
        <f t="shared" si="4"/>
        <v>97</v>
      </c>
      <c r="P19" s="70">
        <v>20</v>
      </c>
      <c r="Q19" s="70"/>
      <c r="R19" s="126">
        <v>3</v>
      </c>
      <c r="S19" s="70">
        <f t="shared" si="6"/>
        <v>51</v>
      </c>
      <c r="T19" s="126">
        <v>3</v>
      </c>
      <c r="U19" s="70">
        <f t="shared" si="5"/>
        <v>66</v>
      </c>
      <c r="V19" s="125">
        <v>3</v>
      </c>
      <c r="W19" s="70"/>
      <c r="X19" s="125"/>
      <c r="Y19" s="70"/>
      <c r="Z19" s="125"/>
      <c r="AA19" s="70"/>
      <c r="AB19" s="125"/>
      <c r="AC19" s="70"/>
      <c r="AD19" s="125"/>
      <c r="AE19" s="70"/>
      <c r="AF19" s="126"/>
      <c r="AG19" s="70"/>
    </row>
    <row r="20" spans="1:34" s="36" customFormat="1" ht="14.25" customHeight="1" x14ac:dyDescent="0.25">
      <c r="A20" s="103" t="s">
        <v>162</v>
      </c>
      <c r="B20" s="103" t="s">
        <v>25</v>
      </c>
      <c r="C20" s="70" t="s">
        <v>51</v>
      </c>
      <c r="D20" s="70" t="s">
        <v>51</v>
      </c>
      <c r="E20" s="102"/>
      <c r="F20" s="102"/>
      <c r="G20" s="102"/>
      <c r="H20" s="102"/>
      <c r="I20" s="102"/>
      <c r="J20" s="102"/>
      <c r="K20" s="42"/>
      <c r="L20" s="70">
        <f t="shared" si="2"/>
        <v>176</v>
      </c>
      <c r="M20" s="70">
        <v>59</v>
      </c>
      <c r="N20" s="70">
        <f t="shared" si="3"/>
        <v>117</v>
      </c>
      <c r="O20" s="70">
        <f t="shared" si="4"/>
        <v>9</v>
      </c>
      <c r="P20" s="70">
        <v>108</v>
      </c>
      <c r="Q20" s="70"/>
      <c r="R20" s="126">
        <v>3</v>
      </c>
      <c r="S20" s="70">
        <f t="shared" si="6"/>
        <v>51</v>
      </c>
      <c r="T20" s="126">
        <v>3</v>
      </c>
      <c r="U20" s="70">
        <f t="shared" si="5"/>
        <v>66</v>
      </c>
      <c r="V20" s="125">
        <v>3</v>
      </c>
      <c r="W20" s="70"/>
      <c r="X20" s="125"/>
      <c r="Y20" s="70"/>
      <c r="Z20" s="125"/>
      <c r="AA20" s="70"/>
      <c r="AB20" s="125"/>
      <c r="AC20" s="70"/>
      <c r="AD20" s="125"/>
      <c r="AE20" s="70"/>
      <c r="AF20" s="126"/>
      <c r="AG20" s="70"/>
    </row>
    <row r="21" spans="1:34" s="36" customFormat="1" ht="14.25" customHeight="1" x14ac:dyDescent="0.25">
      <c r="A21" s="103" t="s">
        <v>163</v>
      </c>
      <c r="B21" s="103" t="s">
        <v>164</v>
      </c>
      <c r="C21" s="70"/>
      <c r="D21" s="70" t="s">
        <v>51</v>
      </c>
      <c r="E21" s="102"/>
      <c r="F21" s="102"/>
      <c r="G21" s="102"/>
      <c r="H21" s="102"/>
      <c r="I21" s="102"/>
      <c r="J21" s="102"/>
      <c r="K21" s="42"/>
      <c r="L21" s="70">
        <f t="shared" si="2"/>
        <v>110</v>
      </c>
      <c r="M21" s="70">
        <v>37</v>
      </c>
      <c r="N21" s="70">
        <f t="shared" si="3"/>
        <v>73</v>
      </c>
      <c r="O21" s="70">
        <f t="shared" si="4"/>
        <v>67</v>
      </c>
      <c r="P21" s="70">
        <v>6</v>
      </c>
      <c r="Q21" s="70"/>
      <c r="R21" s="126">
        <v>3</v>
      </c>
      <c r="S21" s="70">
        <f t="shared" si="6"/>
        <v>51</v>
      </c>
      <c r="T21" s="126">
        <v>1</v>
      </c>
      <c r="U21" s="70">
        <f t="shared" si="5"/>
        <v>22</v>
      </c>
      <c r="V21" s="125">
        <v>1</v>
      </c>
      <c r="W21" s="70"/>
      <c r="X21" s="125"/>
      <c r="Y21" s="70"/>
      <c r="Z21" s="125"/>
      <c r="AA21" s="70"/>
      <c r="AB21" s="125"/>
      <c r="AC21" s="70"/>
      <c r="AD21" s="125"/>
      <c r="AE21" s="70"/>
      <c r="AF21" s="126"/>
      <c r="AG21" s="70"/>
    </row>
    <row r="22" spans="1:34" s="36" customFormat="1" ht="14.25" customHeight="1" x14ac:dyDescent="0.25">
      <c r="A22" s="103" t="s">
        <v>165</v>
      </c>
      <c r="B22" s="103" t="s">
        <v>166</v>
      </c>
      <c r="C22" s="70" t="s">
        <v>51</v>
      </c>
      <c r="D22" s="75" t="s">
        <v>39</v>
      </c>
      <c r="E22" s="102"/>
      <c r="F22" s="102"/>
      <c r="G22" s="102"/>
      <c r="H22" s="102"/>
      <c r="I22" s="102"/>
      <c r="J22" s="102"/>
      <c r="K22" s="42"/>
      <c r="L22" s="70">
        <f t="shared" si="2"/>
        <v>435</v>
      </c>
      <c r="M22" s="70">
        <v>145</v>
      </c>
      <c r="N22" s="70">
        <f t="shared" si="3"/>
        <v>290</v>
      </c>
      <c r="O22" s="70">
        <f t="shared" si="4"/>
        <v>290</v>
      </c>
      <c r="P22" s="70"/>
      <c r="Q22" s="70"/>
      <c r="R22" s="126">
        <v>8</v>
      </c>
      <c r="S22" s="70">
        <f t="shared" si="6"/>
        <v>136</v>
      </c>
      <c r="T22" s="126">
        <v>7</v>
      </c>
      <c r="U22" s="70">
        <f>$U$9*T22</f>
        <v>154</v>
      </c>
      <c r="V22" s="125">
        <v>7</v>
      </c>
      <c r="W22" s="70"/>
      <c r="X22" s="125"/>
      <c r="Y22" s="70"/>
      <c r="Z22" s="125"/>
      <c r="AA22" s="70"/>
      <c r="AB22" s="125"/>
      <c r="AC22" s="70"/>
      <c r="AD22" s="125"/>
      <c r="AE22" s="70"/>
      <c r="AF22" s="126"/>
      <c r="AG22" s="70"/>
    </row>
    <row r="23" spans="1:34" s="36" customFormat="1" ht="14.25" customHeight="1" x14ac:dyDescent="0.25">
      <c r="A23" s="103" t="s">
        <v>167</v>
      </c>
      <c r="B23" s="103" t="s">
        <v>168</v>
      </c>
      <c r="C23" s="70"/>
      <c r="D23" s="70" t="s">
        <v>51</v>
      </c>
      <c r="E23" s="102"/>
      <c r="F23" s="102"/>
      <c r="G23" s="102"/>
      <c r="H23" s="102"/>
      <c r="I23" s="102"/>
      <c r="J23" s="102"/>
      <c r="K23" s="42"/>
      <c r="L23" s="70">
        <f t="shared" si="2"/>
        <v>150</v>
      </c>
      <c r="M23" s="70">
        <v>50</v>
      </c>
      <c r="N23" s="70">
        <f t="shared" si="3"/>
        <v>100</v>
      </c>
      <c r="O23" s="70">
        <f t="shared" si="4"/>
        <v>40</v>
      </c>
      <c r="P23" s="70">
        <v>60</v>
      </c>
      <c r="Q23" s="70"/>
      <c r="R23" s="126">
        <v>2</v>
      </c>
      <c r="S23" s="70">
        <f t="shared" si="6"/>
        <v>34</v>
      </c>
      <c r="T23" s="126">
        <v>3</v>
      </c>
      <c r="U23" s="70">
        <f t="shared" si="5"/>
        <v>66</v>
      </c>
      <c r="V23" s="125">
        <v>3</v>
      </c>
      <c r="W23" s="70"/>
      <c r="X23" s="125"/>
      <c r="Y23" s="70"/>
      <c r="Z23" s="125"/>
      <c r="AA23" s="70"/>
      <c r="AB23" s="125"/>
      <c r="AC23" s="70"/>
      <c r="AD23" s="125"/>
      <c r="AE23" s="70"/>
      <c r="AF23" s="126"/>
      <c r="AG23" s="70"/>
    </row>
    <row r="24" spans="1:34" s="36" customFormat="1" ht="14.25" customHeight="1" x14ac:dyDescent="0.25">
      <c r="A24" s="103" t="s">
        <v>169</v>
      </c>
      <c r="B24" s="103" t="s">
        <v>170</v>
      </c>
      <c r="C24" s="70"/>
      <c r="D24" s="75" t="s">
        <v>39</v>
      </c>
      <c r="E24" s="102"/>
      <c r="F24" s="102"/>
      <c r="G24" s="102"/>
      <c r="H24" s="102"/>
      <c r="I24" s="102"/>
      <c r="J24" s="102"/>
      <c r="K24" s="42"/>
      <c r="L24" s="70">
        <f t="shared" si="2"/>
        <v>150</v>
      </c>
      <c r="M24" s="70">
        <v>50</v>
      </c>
      <c r="N24" s="70">
        <f t="shared" si="3"/>
        <v>100</v>
      </c>
      <c r="O24" s="70">
        <f t="shared" si="4"/>
        <v>100</v>
      </c>
      <c r="P24" s="70"/>
      <c r="Q24" s="70"/>
      <c r="R24" s="126">
        <v>2</v>
      </c>
      <c r="S24" s="70">
        <f t="shared" si="6"/>
        <v>34</v>
      </c>
      <c r="T24" s="126">
        <v>3</v>
      </c>
      <c r="U24" s="70">
        <f t="shared" si="5"/>
        <v>66</v>
      </c>
      <c r="V24" s="125">
        <v>3</v>
      </c>
      <c r="W24" s="70"/>
      <c r="X24" s="125"/>
      <c r="Y24" s="70"/>
      <c r="Z24" s="125"/>
      <c r="AA24" s="70"/>
      <c r="AB24" s="125"/>
      <c r="AC24" s="70"/>
      <c r="AD24" s="125"/>
      <c r="AE24" s="70"/>
      <c r="AF24" s="126"/>
      <c r="AG24" s="70"/>
    </row>
    <row r="25" spans="1:34" s="36" customFormat="1" ht="14.25" customHeight="1" x14ac:dyDescent="0.25">
      <c r="A25" s="103" t="s">
        <v>171</v>
      </c>
      <c r="B25" s="103" t="s">
        <v>172</v>
      </c>
      <c r="C25" s="70"/>
      <c r="D25" s="70" t="s">
        <v>51</v>
      </c>
      <c r="E25" s="102"/>
      <c r="F25" s="102"/>
      <c r="G25" s="102"/>
      <c r="H25" s="102"/>
      <c r="I25" s="102"/>
      <c r="J25" s="102"/>
      <c r="K25" s="42"/>
      <c r="L25" s="70">
        <f t="shared" si="2"/>
        <v>150</v>
      </c>
      <c r="M25" s="70">
        <v>50</v>
      </c>
      <c r="N25" s="70">
        <f t="shared" si="3"/>
        <v>100</v>
      </c>
      <c r="O25" s="70">
        <f t="shared" si="4"/>
        <v>100</v>
      </c>
      <c r="P25" s="70"/>
      <c r="Q25" s="70"/>
      <c r="R25" s="126">
        <v>2</v>
      </c>
      <c r="S25" s="70">
        <f t="shared" si="6"/>
        <v>34</v>
      </c>
      <c r="T25" s="126">
        <v>3</v>
      </c>
      <c r="U25" s="70">
        <f t="shared" si="5"/>
        <v>66</v>
      </c>
      <c r="V25" s="125">
        <v>3</v>
      </c>
      <c r="W25" s="70"/>
      <c r="X25" s="125"/>
      <c r="Y25" s="70"/>
      <c r="Z25" s="125"/>
      <c r="AA25" s="70"/>
      <c r="AB25" s="125"/>
      <c r="AC25" s="70"/>
      <c r="AD25" s="125"/>
      <c r="AE25" s="70"/>
      <c r="AF25" s="126"/>
      <c r="AG25" s="70"/>
    </row>
    <row r="26" spans="1:34" s="67" customFormat="1" ht="12" x14ac:dyDescent="0.25">
      <c r="A26" s="61" t="s">
        <v>26</v>
      </c>
      <c r="B26" s="61" t="s">
        <v>27</v>
      </c>
      <c r="C26" s="62"/>
      <c r="D26" s="62"/>
      <c r="E26" s="62"/>
      <c r="F26" s="62"/>
      <c r="G26" s="62"/>
      <c r="H26" s="62"/>
      <c r="I26" s="62"/>
      <c r="J26" s="62"/>
      <c r="K26" s="63" t="s">
        <v>283</v>
      </c>
      <c r="L26" s="64">
        <f>SUM(L27:L34)</f>
        <v>1017</v>
      </c>
      <c r="M26" s="64">
        <f t="shared" ref="M26:P26" si="7">SUM(M27:M34)</f>
        <v>339</v>
      </c>
      <c r="N26" s="64">
        <f t="shared" si="7"/>
        <v>678</v>
      </c>
      <c r="O26" s="64">
        <f t="shared" si="7"/>
        <v>235</v>
      </c>
      <c r="P26" s="64">
        <f t="shared" si="7"/>
        <v>443</v>
      </c>
      <c r="Q26" s="64"/>
      <c r="R26" s="125"/>
      <c r="S26" s="64"/>
      <c r="T26" s="125"/>
      <c r="U26" s="64"/>
      <c r="V26" s="125">
        <v>3</v>
      </c>
      <c r="W26" s="64">
        <f>SUM(W27:W34)</f>
        <v>160</v>
      </c>
      <c r="X26" s="125"/>
      <c r="Y26" s="64">
        <f>SUM(Y27:Y33)</f>
        <v>198</v>
      </c>
      <c r="Z26" s="125"/>
      <c r="AA26" s="64">
        <f>SUM(AA27:AA33)</f>
        <v>126</v>
      </c>
      <c r="AB26" s="125"/>
      <c r="AC26" s="64">
        <f>SUM(AC27:AC33)</f>
        <v>110</v>
      </c>
      <c r="AD26" s="125"/>
      <c r="AE26" s="64">
        <f>SUM(AE27:AE34)</f>
        <v>48</v>
      </c>
      <c r="AF26" s="125"/>
      <c r="AG26" s="64">
        <f>SUM(AG27:AG34)</f>
        <v>36</v>
      </c>
      <c r="AH26" s="66"/>
    </row>
    <row r="27" spans="1:34" s="72" customFormat="1" ht="12" x14ac:dyDescent="0.25">
      <c r="A27" s="68" t="s">
        <v>28</v>
      </c>
      <c r="B27" s="68" t="s">
        <v>29</v>
      </c>
      <c r="C27" s="69"/>
      <c r="D27" s="69"/>
      <c r="E27" s="69" t="s">
        <v>51</v>
      </c>
      <c r="F27" s="69"/>
      <c r="G27" s="69"/>
      <c r="H27" s="69"/>
      <c r="I27" s="69"/>
      <c r="J27" s="69"/>
      <c r="K27" s="63" t="s">
        <v>78</v>
      </c>
      <c r="L27" s="70">
        <f t="shared" ref="L27:L33" si="8">SUM(M27:N27)</f>
        <v>72</v>
      </c>
      <c r="M27" s="70">
        <f>0.5*N27</f>
        <v>24</v>
      </c>
      <c r="N27" s="70">
        <f t="shared" ref="N27:N28" si="9">SUM(W27:W27,Y27,AA27,AC27,AE27,AG27)</f>
        <v>48</v>
      </c>
      <c r="O27" s="70">
        <f t="shared" ref="O27:O56" si="10">N27-P27-Q27</f>
        <v>48</v>
      </c>
      <c r="P27" s="70"/>
      <c r="Q27" s="70"/>
      <c r="R27" s="126"/>
      <c r="S27" s="70"/>
      <c r="T27" s="126"/>
      <c r="U27" s="70"/>
      <c r="V27" s="125">
        <v>3</v>
      </c>
      <c r="W27" s="70">
        <f t="shared" ref="W27:W34" si="11">V27*$W$9</f>
        <v>48</v>
      </c>
      <c r="X27" s="139"/>
      <c r="Y27" s="70">
        <f t="shared" ref="Y27:Y34" si="12">X27*$Y$9</f>
        <v>0</v>
      </c>
      <c r="Z27" s="125"/>
      <c r="AA27" s="70">
        <f t="shared" ref="AA27:AA28" si="13">Z27*$AA$9</f>
        <v>0</v>
      </c>
      <c r="AB27" s="125"/>
      <c r="AC27" s="70">
        <f t="shared" ref="AC27:AC29" si="14">AB27*$AC$9</f>
        <v>0</v>
      </c>
      <c r="AD27" s="125"/>
      <c r="AE27" s="70">
        <f t="shared" ref="AE27:AE33" si="15">AD27*$AE$9</f>
        <v>0</v>
      </c>
      <c r="AF27" s="126"/>
      <c r="AG27" s="70">
        <f t="shared" ref="AG27:AG33" si="16">AF27*$AG$9</f>
        <v>0</v>
      </c>
      <c r="AH27" s="66"/>
    </row>
    <row r="28" spans="1:34" s="72" customFormat="1" ht="12" x14ac:dyDescent="0.25">
      <c r="A28" s="68" t="s">
        <v>30</v>
      </c>
      <c r="B28" s="68" t="s">
        <v>24</v>
      </c>
      <c r="C28" s="69"/>
      <c r="D28" s="69"/>
      <c r="E28" s="69" t="s">
        <v>85</v>
      </c>
      <c r="F28" s="69" t="s">
        <v>51</v>
      </c>
      <c r="G28" s="69"/>
      <c r="H28" s="69"/>
      <c r="I28" s="69"/>
      <c r="J28" s="69"/>
      <c r="K28" s="63" t="s">
        <v>78</v>
      </c>
      <c r="L28" s="70">
        <f t="shared" si="8"/>
        <v>90</v>
      </c>
      <c r="M28" s="70">
        <f>0.5*N28</f>
        <v>30</v>
      </c>
      <c r="N28" s="70">
        <f t="shared" si="9"/>
        <v>60</v>
      </c>
      <c r="O28" s="73">
        <f t="shared" si="10"/>
        <v>60</v>
      </c>
      <c r="P28" s="70"/>
      <c r="Q28" s="70"/>
      <c r="R28" s="126"/>
      <c r="S28" s="70"/>
      <c r="T28" s="126"/>
      <c r="U28" s="70"/>
      <c r="V28" s="125">
        <v>1</v>
      </c>
      <c r="W28" s="70">
        <f t="shared" si="11"/>
        <v>16</v>
      </c>
      <c r="X28" s="125">
        <v>2</v>
      </c>
      <c r="Y28" s="70">
        <f t="shared" si="12"/>
        <v>44</v>
      </c>
      <c r="Z28" s="125"/>
      <c r="AA28" s="70">
        <f t="shared" si="13"/>
        <v>0</v>
      </c>
      <c r="AB28" s="125"/>
      <c r="AC28" s="70">
        <f t="shared" si="14"/>
        <v>0</v>
      </c>
      <c r="AD28" s="125"/>
      <c r="AE28" s="70">
        <f t="shared" si="15"/>
        <v>0</v>
      </c>
      <c r="AF28" s="126"/>
      <c r="AG28" s="70">
        <f t="shared" si="16"/>
        <v>0</v>
      </c>
      <c r="AH28" s="66"/>
    </row>
    <row r="29" spans="1:34" s="72" customFormat="1" ht="13.5" customHeight="1" x14ac:dyDescent="0.25">
      <c r="A29" s="68" t="s">
        <v>112</v>
      </c>
      <c r="B29" s="68" t="s">
        <v>113</v>
      </c>
      <c r="C29" s="69"/>
      <c r="D29" s="69"/>
      <c r="E29" s="69"/>
      <c r="F29" s="69"/>
      <c r="G29" s="69" t="s">
        <v>51</v>
      </c>
      <c r="H29" s="69"/>
      <c r="I29" s="69"/>
      <c r="J29" s="69"/>
      <c r="K29" s="63" t="s">
        <v>78</v>
      </c>
      <c r="L29" s="70">
        <f t="shared" ref="L29" si="17">SUM(M29:N29)</f>
        <v>63</v>
      </c>
      <c r="M29" s="70">
        <f>0.5*N29</f>
        <v>21</v>
      </c>
      <c r="N29" s="70">
        <f>SUM(W29:W29,Y29,AA29,AC29,AE29,AG29)</f>
        <v>42</v>
      </c>
      <c r="O29" s="110">
        <f t="shared" ref="O29" si="18">N29-P29-Q29</f>
        <v>22</v>
      </c>
      <c r="P29" s="70">
        <v>20</v>
      </c>
      <c r="Q29" s="70"/>
      <c r="R29" s="126"/>
      <c r="S29" s="70"/>
      <c r="T29" s="126"/>
      <c r="U29" s="70"/>
      <c r="V29" s="125"/>
      <c r="W29" s="70">
        <f t="shared" si="11"/>
        <v>0</v>
      </c>
      <c r="X29" s="139"/>
      <c r="Y29" s="70">
        <f t="shared" si="12"/>
        <v>0</v>
      </c>
      <c r="Z29" s="125">
        <v>3</v>
      </c>
      <c r="AA29" s="70">
        <f>Z29*$AA$9</f>
        <v>42</v>
      </c>
      <c r="AB29" s="125"/>
      <c r="AC29" s="70">
        <f t="shared" si="14"/>
        <v>0</v>
      </c>
      <c r="AD29" s="125"/>
      <c r="AE29" s="70">
        <f t="shared" si="15"/>
        <v>0</v>
      </c>
      <c r="AF29" s="126"/>
      <c r="AG29" s="70">
        <f t="shared" si="16"/>
        <v>0</v>
      </c>
      <c r="AH29" s="66"/>
    </row>
    <row r="30" spans="1:34" s="72" customFormat="1" ht="15" customHeight="1" x14ac:dyDescent="0.25">
      <c r="A30" s="68" t="s">
        <v>31</v>
      </c>
      <c r="B30" s="68" t="s">
        <v>23</v>
      </c>
      <c r="C30" s="69"/>
      <c r="D30" s="69"/>
      <c r="E30" s="69" t="s">
        <v>85</v>
      </c>
      <c r="F30" s="69" t="s">
        <v>85</v>
      </c>
      <c r="G30" s="69" t="s">
        <v>85</v>
      </c>
      <c r="H30" s="69" t="s">
        <v>51</v>
      </c>
      <c r="I30" s="69"/>
      <c r="J30" s="69"/>
      <c r="K30" s="63" t="s">
        <v>282</v>
      </c>
      <c r="L30" s="70">
        <f t="shared" si="8"/>
        <v>223</v>
      </c>
      <c r="M30" s="70">
        <v>25</v>
      </c>
      <c r="N30" s="70">
        <f t="shared" ref="N30:N33" si="19">SUM(W30:W30,Y30,AA30,AC30,AE30,AG30)</f>
        <v>198</v>
      </c>
      <c r="O30" s="73">
        <f t="shared" si="10"/>
        <v>3</v>
      </c>
      <c r="P30" s="70">
        <v>195</v>
      </c>
      <c r="Q30" s="70"/>
      <c r="R30" s="126"/>
      <c r="S30" s="70"/>
      <c r="T30" s="126"/>
      <c r="U30" s="70"/>
      <c r="V30" s="125">
        <v>2</v>
      </c>
      <c r="W30" s="70">
        <f t="shared" si="11"/>
        <v>32</v>
      </c>
      <c r="X30" s="125">
        <v>2</v>
      </c>
      <c r="Y30" s="70">
        <f t="shared" si="12"/>
        <v>44</v>
      </c>
      <c r="Z30" s="125">
        <v>4</v>
      </c>
      <c r="AA30" s="70">
        <f t="shared" ref="AA30:AA34" si="20">Z30*$AA$9</f>
        <v>56</v>
      </c>
      <c r="AB30" s="125">
        <v>3</v>
      </c>
      <c r="AC30" s="70">
        <f>AB30*$AC$9</f>
        <v>66</v>
      </c>
      <c r="AD30" s="125"/>
      <c r="AE30" s="70">
        <f t="shared" si="15"/>
        <v>0</v>
      </c>
      <c r="AF30" s="126"/>
      <c r="AG30" s="70">
        <f t="shared" si="16"/>
        <v>0</v>
      </c>
      <c r="AH30" s="66"/>
    </row>
    <row r="31" spans="1:34" s="72" customFormat="1" ht="12" x14ac:dyDescent="0.25">
      <c r="A31" s="68" t="s">
        <v>32</v>
      </c>
      <c r="B31" s="68" t="s">
        <v>25</v>
      </c>
      <c r="C31" s="69"/>
      <c r="D31" s="69"/>
      <c r="E31" s="69" t="s">
        <v>80</v>
      </c>
      <c r="F31" s="69" t="s">
        <v>80</v>
      </c>
      <c r="G31" s="69" t="s">
        <v>80</v>
      </c>
      <c r="H31" s="69" t="s">
        <v>80</v>
      </c>
      <c r="I31" s="69" t="s">
        <v>80</v>
      </c>
      <c r="J31" s="69" t="s">
        <v>51</v>
      </c>
      <c r="K31" s="63" t="s">
        <v>282</v>
      </c>
      <c r="L31" s="70">
        <f t="shared" si="8"/>
        <v>380</v>
      </c>
      <c r="M31" s="70">
        <f>1*N31</f>
        <v>190</v>
      </c>
      <c r="N31" s="70">
        <f>SUM(W31:W31,Y31,AA31,AC31,AE31,AG31)</f>
        <v>190</v>
      </c>
      <c r="O31" s="73">
        <f t="shared" si="10"/>
        <v>2</v>
      </c>
      <c r="P31" s="70">
        <v>188</v>
      </c>
      <c r="Q31" s="70"/>
      <c r="R31" s="126"/>
      <c r="S31" s="70"/>
      <c r="T31" s="126"/>
      <c r="U31" s="70"/>
      <c r="V31" s="125">
        <v>2</v>
      </c>
      <c r="W31" s="70">
        <f t="shared" si="11"/>
        <v>32</v>
      </c>
      <c r="X31" s="125">
        <v>2</v>
      </c>
      <c r="Y31" s="70">
        <f t="shared" si="12"/>
        <v>44</v>
      </c>
      <c r="Z31" s="125">
        <v>2</v>
      </c>
      <c r="AA31" s="70">
        <f t="shared" si="20"/>
        <v>28</v>
      </c>
      <c r="AB31" s="125">
        <v>2</v>
      </c>
      <c r="AC31" s="70">
        <f t="shared" ref="AC31:AC34" si="21">AB31*$AC$9</f>
        <v>44</v>
      </c>
      <c r="AD31" s="125">
        <v>2</v>
      </c>
      <c r="AE31" s="70">
        <f t="shared" si="15"/>
        <v>24</v>
      </c>
      <c r="AF31" s="126">
        <v>2</v>
      </c>
      <c r="AG31" s="70">
        <f t="shared" si="16"/>
        <v>18</v>
      </c>
      <c r="AH31" s="66"/>
    </row>
    <row r="32" spans="1:34" s="72" customFormat="1" ht="12" x14ac:dyDescent="0.25">
      <c r="A32" s="74" t="s">
        <v>33</v>
      </c>
      <c r="B32" s="74" t="s">
        <v>34</v>
      </c>
      <c r="C32" s="69"/>
      <c r="D32" s="69"/>
      <c r="E32" s="69"/>
      <c r="F32" s="69" t="s">
        <v>51</v>
      </c>
      <c r="G32" s="69"/>
      <c r="H32" s="69"/>
      <c r="I32" s="69"/>
      <c r="J32" s="69"/>
      <c r="K32" s="63"/>
      <c r="L32" s="70">
        <f t="shared" si="8"/>
        <v>66</v>
      </c>
      <c r="M32" s="70">
        <f>0.5*N32</f>
        <v>22</v>
      </c>
      <c r="N32" s="70">
        <f t="shared" si="19"/>
        <v>44</v>
      </c>
      <c r="O32" s="110">
        <f t="shared" si="10"/>
        <v>34</v>
      </c>
      <c r="P32" s="70">
        <v>10</v>
      </c>
      <c r="Q32" s="70"/>
      <c r="R32" s="126"/>
      <c r="S32" s="70"/>
      <c r="T32" s="126"/>
      <c r="U32" s="70"/>
      <c r="V32" s="125"/>
      <c r="W32" s="70">
        <f t="shared" si="11"/>
        <v>0</v>
      </c>
      <c r="X32" s="125">
        <v>2</v>
      </c>
      <c r="Y32" s="70">
        <f t="shared" si="12"/>
        <v>44</v>
      </c>
      <c r="Z32" s="125"/>
      <c r="AA32" s="70">
        <f t="shared" si="20"/>
        <v>0</v>
      </c>
      <c r="AB32" s="125"/>
      <c r="AC32" s="70">
        <f t="shared" si="21"/>
        <v>0</v>
      </c>
      <c r="AD32" s="125"/>
      <c r="AE32" s="70">
        <f t="shared" si="15"/>
        <v>0</v>
      </c>
      <c r="AF32" s="126"/>
      <c r="AG32" s="70">
        <f t="shared" si="16"/>
        <v>0</v>
      </c>
      <c r="AH32" s="66"/>
    </row>
    <row r="33" spans="1:36" s="72" customFormat="1" ht="12" x14ac:dyDescent="0.25">
      <c r="A33" s="74" t="s">
        <v>35</v>
      </c>
      <c r="B33" s="74" t="s">
        <v>36</v>
      </c>
      <c r="C33" s="69"/>
      <c r="D33" s="69"/>
      <c r="E33" s="69" t="s">
        <v>85</v>
      </c>
      <c r="F33" s="69" t="s">
        <v>51</v>
      </c>
      <c r="G33" s="69"/>
      <c r="H33" s="69"/>
      <c r="I33" s="69"/>
      <c r="J33" s="69"/>
      <c r="K33" s="63"/>
      <c r="L33" s="70">
        <f t="shared" si="8"/>
        <v>81</v>
      </c>
      <c r="M33" s="70">
        <f>0.5*N33</f>
        <v>27</v>
      </c>
      <c r="N33" s="70">
        <f t="shared" si="19"/>
        <v>54</v>
      </c>
      <c r="O33" s="70">
        <f t="shared" si="10"/>
        <v>44</v>
      </c>
      <c r="P33" s="70">
        <v>10</v>
      </c>
      <c r="Q33" s="70"/>
      <c r="R33" s="126"/>
      <c r="S33" s="70"/>
      <c r="T33" s="126"/>
      <c r="U33" s="70"/>
      <c r="V33" s="125">
        <v>2</v>
      </c>
      <c r="W33" s="70">
        <f t="shared" si="11"/>
        <v>32</v>
      </c>
      <c r="X33" s="125">
        <v>1</v>
      </c>
      <c r="Y33" s="70">
        <f t="shared" si="12"/>
        <v>22</v>
      </c>
      <c r="Z33" s="125"/>
      <c r="AA33" s="70">
        <f t="shared" si="20"/>
        <v>0</v>
      </c>
      <c r="AB33" s="125"/>
      <c r="AC33" s="70">
        <f t="shared" si="21"/>
        <v>0</v>
      </c>
      <c r="AD33" s="125"/>
      <c r="AE33" s="70">
        <f t="shared" si="15"/>
        <v>0</v>
      </c>
      <c r="AF33" s="126"/>
      <c r="AG33" s="70">
        <f t="shared" si="16"/>
        <v>0</v>
      </c>
      <c r="AH33" s="66"/>
    </row>
    <row r="34" spans="1:36" s="72" customFormat="1" ht="12" x14ac:dyDescent="0.25">
      <c r="A34" s="74" t="s">
        <v>136</v>
      </c>
      <c r="B34" s="74" t="s">
        <v>137</v>
      </c>
      <c r="C34" s="69"/>
      <c r="D34" s="69"/>
      <c r="E34" s="69"/>
      <c r="F34" s="69"/>
      <c r="G34" s="69"/>
      <c r="H34" s="69"/>
      <c r="I34" s="69" t="s">
        <v>85</v>
      </c>
      <c r="J34" s="69" t="s">
        <v>51</v>
      </c>
      <c r="K34" s="63"/>
      <c r="L34" s="70">
        <f t="shared" ref="L34" si="22">SUM(M34:N34)</f>
        <v>42</v>
      </c>
      <c r="M34" s="75">
        <v>0</v>
      </c>
      <c r="N34" s="70">
        <f>SUM(W34:W34,Y34,AA34,AC34,AE34,AG34)</f>
        <v>42</v>
      </c>
      <c r="O34" s="70">
        <f t="shared" ref="O34" si="23">N34-P34-Q34</f>
        <v>22</v>
      </c>
      <c r="P34" s="70">
        <v>20</v>
      </c>
      <c r="Q34" s="70"/>
      <c r="R34" s="126"/>
      <c r="S34" s="70"/>
      <c r="T34" s="126"/>
      <c r="U34" s="70"/>
      <c r="V34" s="125"/>
      <c r="W34" s="70">
        <f t="shared" si="11"/>
        <v>0</v>
      </c>
      <c r="X34" s="125"/>
      <c r="Y34" s="70">
        <f t="shared" si="12"/>
        <v>0</v>
      </c>
      <c r="Z34" s="125"/>
      <c r="AA34" s="70">
        <f t="shared" si="20"/>
        <v>0</v>
      </c>
      <c r="AB34" s="125"/>
      <c r="AC34" s="70">
        <f t="shared" si="21"/>
        <v>0</v>
      </c>
      <c r="AD34" s="125">
        <v>2</v>
      </c>
      <c r="AE34" s="70">
        <f>AD34*$AE$9</f>
        <v>24</v>
      </c>
      <c r="AF34" s="126">
        <v>2</v>
      </c>
      <c r="AG34" s="70">
        <f>AF34*$AG$9</f>
        <v>18</v>
      </c>
      <c r="AH34" s="66"/>
    </row>
    <row r="35" spans="1:36" s="77" customFormat="1" ht="12" x14ac:dyDescent="0.25">
      <c r="A35" s="61" t="s">
        <v>37</v>
      </c>
      <c r="B35" s="61" t="s">
        <v>143</v>
      </c>
      <c r="C35" s="62"/>
      <c r="D35" s="62"/>
      <c r="E35" s="62"/>
      <c r="F35" s="62"/>
      <c r="G35" s="62"/>
      <c r="H35" s="62"/>
      <c r="I35" s="62"/>
      <c r="J35" s="62"/>
      <c r="K35" s="76" t="s">
        <v>284</v>
      </c>
      <c r="L35" s="64">
        <f>SUM(L36:L37)</f>
        <v>192</v>
      </c>
      <c r="M35" s="64">
        <f>SUM(M36:M37)</f>
        <v>64</v>
      </c>
      <c r="N35" s="64">
        <f>SUM(N36:N37)</f>
        <v>128</v>
      </c>
      <c r="O35" s="64">
        <f>SUM(O36:O37)</f>
        <v>62</v>
      </c>
      <c r="P35" s="64">
        <f>SUM(P36:P37)</f>
        <v>66</v>
      </c>
      <c r="Q35" s="64"/>
      <c r="R35" s="125"/>
      <c r="S35" s="64"/>
      <c r="T35" s="125"/>
      <c r="U35" s="64"/>
      <c r="V35" s="125"/>
      <c r="W35" s="64">
        <f>SUM(W36:W37)</f>
        <v>128</v>
      </c>
      <c r="X35" s="125"/>
      <c r="Y35" s="64"/>
      <c r="Z35" s="125"/>
      <c r="AA35" s="64"/>
      <c r="AB35" s="125"/>
      <c r="AC35" s="64"/>
      <c r="AD35" s="125"/>
      <c r="AE35" s="64"/>
      <c r="AF35" s="125"/>
      <c r="AG35" s="64"/>
      <c r="AH35" s="66"/>
    </row>
    <row r="36" spans="1:36" s="72" customFormat="1" ht="12" x14ac:dyDescent="0.25">
      <c r="A36" s="103" t="s">
        <v>38</v>
      </c>
      <c r="B36" s="103" t="s">
        <v>166</v>
      </c>
      <c r="C36" s="69"/>
      <c r="D36" s="78"/>
      <c r="E36" s="120" t="s">
        <v>39</v>
      </c>
      <c r="F36" s="78"/>
      <c r="G36" s="78"/>
      <c r="H36" s="69"/>
      <c r="I36" s="69"/>
      <c r="J36" s="69"/>
      <c r="K36" s="63"/>
      <c r="L36" s="73">
        <f>SUM(M36:N36)</f>
        <v>72</v>
      </c>
      <c r="M36" s="73">
        <f t="shared" ref="M36:M57" si="24">0.5*N36</f>
        <v>24</v>
      </c>
      <c r="N36" s="70">
        <f>SUM(W36,Y36)</f>
        <v>48</v>
      </c>
      <c r="O36" s="73">
        <f t="shared" si="10"/>
        <v>36</v>
      </c>
      <c r="P36" s="70">
        <v>12</v>
      </c>
      <c r="Q36" s="70"/>
      <c r="R36" s="126"/>
      <c r="S36" s="70"/>
      <c r="T36" s="126"/>
      <c r="U36" s="70"/>
      <c r="V36" s="125">
        <v>3</v>
      </c>
      <c r="W36" s="70">
        <f>V36*$W$9</f>
        <v>48</v>
      </c>
      <c r="X36" s="125"/>
      <c r="Y36" s="70">
        <f>X36*$Y$9</f>
        <v>0</v>
      </c>
      <c r="Z36" s="125"/>
      <c r="AA36" s="70">
        <f>Z36*$AA$9</f>
        <v>0</v>
      </c>
      <c r="AB36" s="125"/>
      <c r="AC36" s="70"/>
      <c r="AD36" s="125"/>
      <c r="AE36" s="70"/>
      <c r="AF36" s="126"/>
      <c r="AG36" s="70"/>
      <c r="AH36" s="66"/>
    </row>
    <row r="37" spans="1:36" s="72" customFormat="1" ht="24" x14ac:dyDescent="0.25">
      <c r="A37" s="117" t="s">
        <v>40</v>
      </c>
      <c r="B37" s="103" t="s">
        <v>46</v>
      </c>
      <c r="C37" s="69"/>
      <c r="D37" s="78"/>
      <c r="E37" s="73" t="s">
        <v>51</v>
      </c>
      <c r="F37" s="118"/>
      <c r="G37" s="79"/>
      <c r="H37" s="69"/>
      <c r="I37" s="69"/>
      <c r="J37" s="69"/>
      <c r="K37" s="63"/>
      <c r="L37" s="73">
        <f>SUM(M37:N37)</f>
        <v>120</v>
      </c>
      <c r="M37" s="73">
        <f t="shared" ref="M37" si="25">0.5*N37</f>
        <v>40</v>
      </c>
      <c r="N37" s="70">
        <f>SUM(W37,Y37,AA37,AC37,AE37,AG37)</f>
        <v>80</v>
      </c>
      <c r="O37" s="110">
        <f t="shared" ref="O37" si="26">N37-P37-Q37</f>
        <v>26</v>
      </c>
      <c r="P37" s="70">
        <v>54</v>
      </c>
      <c r="Q37" s="70"/>
      <c r="R37" s="126"/>
      <c r="S37" s="70"/>
      <c r="T37" s="126"/>
      <c r="U37" s="70"/>
      <c r="V37" s="125">
        <v>5</v>
      </c>
      <c r="W37" s="70">
        <f>V37*$W$9</f>
        <v>80</v>
      </c>
      <c r="X37" s="125"/>
      <c r="Y37" s="70">
        <f>X37*$Y$9</f>
        <v>0</v>
      </c>
      <c r="Z37" s="125"/>
      <c r="AA37" s="70">
        <f t="shared" ref="AA37" si="27">Z37*$AA$9</f>
        <v>0</v>
      </c>
      <c r="AB37" s="125"/>
      <c r="AC37" s="70"/>
      <c r="AD37" s="125"/>
      <c r="AE37" s="70"/>
      <c r="AF37" s="126"/>
      <c r="AG37" s="70"/>
      <c r="AH37" s="66"/>
    </row>
    <row r="38" spans="1:36" s="77" customFormat="1" ht="12" x14ac:dyDescent="0.25">
      <c r="A38" s="61" t="s">
        <v>41</v>
      </c>
      <c r="B38" s="61" t="s">
        <v>42</v>
      </c>
      <c r="C38" s="62"/>
      <c r="D38" s="62"/>
      <c r="E38" s="62"/>
      <c r="F38" s="62"/>
      <c r="G38" s="62"/>
      <c r="H38" s="62"/>
      <c r="I38" s="62"/>
      <c r="J38" s="62"/>
      <c r="K38" s="76" t="s">
        <v>285</v>
      </c>
      <c r="L38" s="64">
        <f t="shared" ref="L38:Q38" si="28">SUM(L58,L39)</f>
        <v>4425</v>
      </c>
      <c r="M38" s="64">
        <f t="shared" si="28"/>
        <v>1307</v>
      </c>
      <c r="N38" s="64">
        <f>SUM(N58,N39)</f>
        <v>3118</v>
      </c>
      <c r="O38" s="64">
        <f t="shared" si="28"/>
        <v>1244</v>
      </c>
      <c r="P38" s="64">
        <f t="shared" si="28"/>
        <v>1834</v>
      </c>
      <c r="Q38" s="64">
        <f t="shared" si="28"/>
        <v>40</v>
      </c>
      <c r="R38" s="125"/>
      <c r="S38" s="64">
        <f>SUM(S58,S39)</f>
        <v>0</v>
      </c>
      <c r="T38" s="125"/>
      <c r="U38" s="64"/>
      <c r="V38" s="125"/>
      <c r="W38" s="64">
        <f>SUM(W58,W39)</f>
        <v>288</v>
      </c>
      <c r="X38" s="125"/>
      <c r="Y38" s="64">
        <f>SUM(Y58,Y39)</f>
        <v>666</v>
      </c>
      <c r="Z38" s="125"/>
      <c r="AA38" s="64">
        <f>SUM(AA58,AA39)</f>
        <v>450</v>
      </c>
      <c r="AB38" s="125"/>
      <c r="AC38" s="64">
        <f>SUM(AC58,AC39)</f>
        <v>754</v>
      </c>
      <c r="AD38" s="125"/>
      <c r="AE38" s="64">
        <f>SUM(AE58,AE39)</f>
        <v>528</v>
      </c>
      <c r="AF38" s="125"/>
      <c r="AG38" s="64">
        <f>SUM(AG58,AG39)</f>
        <v>432</v>
      </c>
      <c r="AH38" s="66"/>
    </row>
    <row r="39" spans="1:36" s="77" customFormat="1" ht="12" x14ac:dyDescent="0.25">
      <c r="A39" s="80" t="s">
        <v>43</v>
      </c>
      <c r="B39" s="80" t="s">
        <v>44</v>
      </c>
      <c r="C39" s="81"/>
      <c r="D39" s="82"/>
      <c r="E39" s="82"/>
      <c r="F39" s="82"/>
      <c r="G39" s="82"/>
      <c r="H39" s="82"/>
      <c r="I39" s="82"/>
      <c r="J39" s="81"/>
      <c r="K39" s="76" t="s">
        <v>286</v>
      </c>
      <c r="L39" s="82">
        <f>SUM(L40:L57)</f>
        <v>1650</v>
      </c>
      <c r="M39" s="82">
        <f>SUM(M40:M57)</f>
        <v>550</v>
      </c>
      <c r="N39" s="82">
        <f>SUM(N40:N57)</f>
        <v>1100</v>
      </c>
      <c r="O39" s="82">
        <f>SUM(O40:O57)</f>
        <v>584</v>
      </c>
      <c r="P39" s="82">
        <f>SUM(P40:P57)</f>
        <v>496</v>
      </c>
      <c r="Q39" s="82">
        <f t="shared" ref="Q39" si="29">SUM(Q40:Q57)</f>
        <v>20</v>
      </c>
      <c r="R39" s="125"/>
      <c r="S39" s="82"/>
      <c r="T39" s="125"/>
      <c r="U39" s="82"/>
      <c r="V39" s="125"/>
      <c r="W39" s="82">
        <f>SUM(W40:W56)</f>
        <v>160</v>
      </c>
      <c r="X39" s="82">
        <f t="shared" ref="X39:Y39" si="30">SUM(X40:X56)</f>
        <v>11</v>
      </c>
      <c r="Y39" s="82">
        <f t="shared" si="30"/>
        <v>308</v>
      </c>
      <c r="Z39" s="82">
        <f t="shared" ref="Z39" si="31">SUM(Z40:Z56)</f>
        <v>19</v>
      </c>
      <c r="AA39" s="82">
        <f t="shared" ref="AA39" si="32">SUM(AA40:AA56)</f>
        <v>280</v>
      </c>
      <c r="AB39" s="82">
        <f t="shared" ref="AB39" si="33">SUM(AB40:AB56)</f>
        <v>8</v>
      </c>
      <c r="AC39" s="82">
        <f t="shared" ref="AC39" si="34">SUM(AC40:AC56)</f>
        <v>88</v>
      </c>
      <c r="AD39" s="82">
        <f t="shared" ref="AD39" si="35">SUM(AD40:AD56)</f>
        <v>17</v>
      </c>
      <c r="AE39" s="82">
        <f>SUM(AE40:AE56)</f>
        <v>156</v>
      </c>
      <c r="AF39" s="82">
        <f t="shared" ref="AF39:AG39" si="36">SUM(AF40:AF56)</f>
        <v>14</v>
      </c>
      <c r="AG39" s="82">
        <f t="shared" si="36"/>
        <v>108</v>
      </c>
      <c r="AH39" s="66"/>
      <c r="AI39" s="66"/>
      <c r="AJ39" s="83"/>
    </row>
    <row r="40" spans="1:36" s="72" customFormat="1" ht="12" x14ac:dyDescent="0.25">
      <c r="A40" s="103" t="s">
        <v>45</v>
      </c>
      <c r="B40" s="103" t="s">
        <v>114</v>
      </c>
      <c r="C40" s="69"/>
      <c r="D40" s="69"/>
      <c r="E40" s="69"/>
      <c r="F40" s="69" t="s">
        <v>51</v>
      </c>
      <c r="G40" s="69"/>
      <c r="H40" s="69"/>
      <c r="I40" s="69"/>
      <c r="J40" s="69"/>
      <c r="K40" s="63"/>
      <c r="L40" s="70">
        <f>N40+M40</f>
        <v>132</v>
      </c>
      <c r="M40" s="73">
        <f t="shared" si="24"/>
        <v>44</v>
      </c>
      <c r="N40" s="70">
        <f>SUM(S40,U40,W40,Y40,AA40,AC40,AE40,AG40)</f>
        <v>88</v>
      </c>
      <c r="O40" s="73">
        <f t="shared" si="10"/>
        <v>58</v>
      </c>
      <c r="P40" s="70">
        <v>30</v>
      </c>
      <c r="Q40" s="70"/>
      <c r="R40" s="126"/>
      <c r="S40" s="70"/>
      <c r="T40" s="126"/>
      <c r="U40" s="70"/>
      <c r="V40" s="125">
        <v>0</v>
      </c>
      <c r="W40" s="70">
        <f t="shared" ref="W40:W47" si="37">V40*$W$9</f>
        <v>0</v>
      </c>
      <c r="X40" s="125">
        <v>4</v>
      </c>
      <c r="Y40" s="70">
        <f>X40*$Y$9</f>
        <v>88</v>
      </c>
      <c r="Z40" s="125"/>
      <c r="AA40" s="70">
        <f t="shared" ref="AA40:AA48" si="38">Z40*$AA$9</f>
        <v>0</v>
      </c>
      <c r="AB40" s="125"/>
      <c r="AC40" s="70">
        <f t="shared" ref="AC40:AC41" si="39">AB40*$AC$9</f>
        <v>0</v>
      </c>
      <c r="AD40" s="125"/>
      <c r="AE40" s="70">
        <f>AD40*$AE$9</f>
        <v>0</v>
      </c>
      <c r="AF40" s="126"/>
      <c r="AG40" s="70">
        <f>AF40*$AG$9</f>
        <v>0</v>
      </c>
      <c r="AH40" s="66"/>
      <c r="AJ40" s="84"/>
    </row>
    <row r="41" spans="1:36" s="72" customFormat="1" ht="12" x14ac:dyDescent="0.25">
      <c r="A41" s="103" t="s">
        <v>47</v>
      </c>
      <c r="B41" s="103" t="s">
        <v>115</v>
      </c>
      <c r="C41" s="69"/>
      <c r="D41" s="69"/>
      <c r="E41" s="69"/>
      <c r="F41" s="69"/>
      <c r="G41" s="79" t="s">
        <v>39</v>
      </c>
      <c r="H41" s="69"/>
      <c r="I41" s="69"/>
      <c r="J41" s="69"/>
      <c r="K41" s="63"/>
      <c r="L41" s="70">
        <f t="shared" ref="L41:L47" si="40">N41+M41</f>
        <v>63</v>
      </c>
      <c r="M41" s="145">
        <f t="shared" si="24"/>
        <v>21</v>
      </c>
      <c r="N41" s="70">
        <f t="shared" ref="N41:N56" si="41">SUM(S41,U41,W41,Y41,AA41,AC41,AE41,AG41)</f>
        <v>42</v>
      </c>
      <c r="O41" s="73">
        <f t="shared" ref="O41:O47" si="42">N41-P41-Q41</f>
        <v>22</v>
      </c>
      <c r="P41" s="70">
        <v>20</v>
      </c>
      <c r="Q41" s="70"/>
      <c r="R41" s="126"/>
      <c r="S41" s="70"/>
      <c r="T41" s="126"/>
      <c r="U41" s="70"/>
      <c r="V41" s="125"/>
      <c r="W41" s="70">
        <f t="shared" si="37"/>
        <v>0</v>
      </c>
      <c r="X41" s="125"/>
      <c r="Y41" s="70">
        <f t="shared" ref="Y41:Y47" si="43">X41*$Y$9</f>
        <v>0</v>
      </c>
      <c r="Z41" s="125">
        <v>3</v>
      </c>
      <c r="AA41" s="70">
        <f t="shared" si="38"/>
        <v>42</v>
      </c>
      <c r="AB41" s="125"/>
      <c r="AC41" s="70">
        <f t="shared" si="39"/>
        <v>0</v>
      </c>
      <c r="AD41" s="125"/>
      <c r="AE41" s="70">
        <f t="shared" ref="AE41:AE54" si="44">AD41*$AE$9</f>
        <v>0</v>
      </c>
      <c r="AF41" s="126"/>
      <c r="AG41" s="70">
        <f t="shared" ref="AG41:AG54" si="45">AF41*$AG$9</f>
        <v>0</v>
      </c>
      <c r="AH41" s="66"/>
      <c r="AJ41" s="84"/>
    </row>
    <row r="42" spans="1:36" s="72" customFormat="1" ht="12" x14ac:dyDescent="0.25">
      <c r="A42" s="103" t="s">
        <v>48</v>
      </c>
      <c r="B42" s="103" t="s">
        <v>109</v>
      </c>
      <c r="C42" s="69"/>
      <c r="D42" s="69"/>
      <c r="E42" s="69"/>
      <c r="F42" s="69"/>
      <c r="G42" s="69" t="s">
        <v>51</v>
      </c>
      <c r="H42" s="69"/>
      <c r="I42" s="69"/>
      <c r="J42" s="69"/>
      <c r="K42" s="63"/>
      <c r="L42" s="70">
        <f t="shared" si="40"/>
        <v>63</v>
      </c>
      <c r="M42" s="145">
        <f t="shared" si="24"/>
        <v>21</v>
      </c>
      <c r="N42" s="70">
        <f t="shared" si="41"/>
        <v>42</v>
      </c>
      <c r="O42" s="73">
        <f t="shared" si="42"/>
        <v>30</v>
      </c>
      <c r="P42" s="70">
        <v>12</v>
      </c>
      <c r="Q42" s="70"/>
      <c r="R42" s="126"/>
      <c r="S42" s="70"/>
      <c r="T42" s="126"/>
      <c r="U42" s="70"/>
      <c r="V42" s="125"/>
      <c r="W42" s="70">
        <f t="shared" si="37"/>
        <v>0</v>
      </c>
      <c r="X42" s="125"/>
      <c r="Y42" s="70">
        <f t="shared" si="43"/>
        <v>0</v>
      </c>
      <c r="Z42" s="125"/>
      <c r="AA42" s="70">
        <v>42</v>
      </c>
      <c r="AB42" s="125">
        <v>2</v>
      </c>
      <c r="AC42" s="70"/>
      <c r="AD42" s="125"/>
      <c r="AE42" s="70">
        <f t="shared" si="44"/>
        <v>0</v>
      </c>
      <c r="AF42" s="126"/>
      <c r="AG42" s="70">
        <f t="shared" si="45"/>
        <v>0</v>
      </c>
      <c r="AH42" s="66"/>
      <c r="AJ42" s="84"/>
    </row>
    <row r="43" spans="1:36" s="72" customFormat="1" ht="12" x14ac:dyDescent="0.25">
      <c r="A43" s="103" t="s">
        <v>49</v>
      </c>
      <c r="B43" s="103" t="s">
        <v>116</v>
      </c>
      <c r="C43" s="69"/>
      <c r="D43" s="69"/>
      <c r="E43" s="69"/>
      <c r="F43" s="69" t="s">
        <v>51</v>
      </c>
      <c r="G43" s="69"/>
      <c r="H43" s="69"/>
      <c r="I43" s="69"/>
      <c r="J43" s="69"/>
      <c r="K43" s="63"/>
      <c r="L43" s="70">
        <f t="shared" si="40"/>
        <v>99</v>
      </c>
      <c r="M43" s="145">
        <f t="shared" si="24"/>
        <v>33</v>
      </c>
      <c r="N43" s="70">
        <f t="shared" si="41"/>
        <v>66</v>
      </c>
      <c r="O43" s="73">
        <f t="shared" si="42"/>
        <v>36</v>
      </c>
      <c r="P43" s="70">
        <v>30</v>
      </c>
      <c r="Q43" s="70"/>
      <c r="R43" s="126"/>
      <c r="S43" s="70"/>
      <c r="T43" s="126"/>
      <c r="U43" s="70"/>
      <c r="V43" s="125"/>
      <c r="W43" s="70">
        <f t="shared" si="37"/>
        <v>0</v>
      </c>
      <c r="X43" s="125">
        <v>3</v>
      </c>
      <c r="Y43" s="70">
        <f t="shared" si="43"/>
        <v>66</v>
      </c>
      <c r="Z43" s="125"/>
      <c r="AA43" s="70">
        <f t="shared" si="38"/>
        <v>0</v>
      </c>
      <c r="AB43" s="125"/>
      <c r="AC43" s="70">
        <f t="shared" ref="AC43:AC52" si="46">AB43*$AC$9</f>
        <v>0</v>
      </c>
      <c r="AD43" s="125"/>
      <c r="AE43" s="70">
        <f t="shared" si="44"/>
        <v>0</v>
      </c>
      <c r="AF43" s="126"/>
      <c r="AG43" s="70">
        <f t="shared" si="45"/>
        <v>0</v>
      </c>
      <c r="AH43" s="66"/>
      <c r="AJ43" s="84"/>
    </row>
    <row r="44" spans="1:36" s="72" customFormat="1" ht="12" x14ac:dyDescent="0.25">
      <c r="A44" s="103" t="s">
        <v>50</v>
      </c>
      <c r="B44" s="103" t="s">
        <v>110</v>
      </c>
      <c r="C44" s="69"/>
      <c r="D44" s="69"/>
      <c r="E44" s="69"/>
      <c r="F44" s="69"/>
      <c r="G44" s="194" t="s">
        <v>39</v>
      </c>
      <c r="H44" s="69"/>
      <c r="I44" s="69"/>
      <c r="J44" s="69"/>
      <c r="K44" s="63"/>
      <c r="L44" s="70">
        <f t="shared" si="40"/>
        <v>63</v>
      </c>
      <c r="M44" s="145">
        <f t="shared" si="24"/>
        <v>21</v>
      </c>
      <c r="N44" s="70">
        <f t="shared" si="41"/>
        <v>42</v>
      </c>
      <c r="O44" s="73">
        <f t="shared" si="42"/>
        <v>26</v>
      </c>
      <c r="P44" s="70">
        <v>16</v>
      </c>
      <c r="Q44" s="70"/>
      <c r="R44" s="126"/>
      <c r="S44" s="70"/>
      <c r="T44" s="126"/>
      <c r="U44" s="70"/>
      <c r="V44" s="125"/>
      <c r="W44" s="70">
        <f t="shared" si="37"/>
        <v>0</v>
      </c>
      <c r="X44" s="125"/>
      <c r="Y44" s="70">
        <f t="shared" si="43"/>
        <v>0</v>
      </c>
      <c r="Z44" s="125">
        <v>3</v>
      </c>
      <c r="AA44" s="70">
        <f t="shared" si="38"/>
        <v>42</v>
      </c>
      <c r="AB44" s="125"/>
      <c r="AC44" s="70">
        <f t="shared" si="46"/>
        <v>0</v>
      </c>
      <c r="AD44" s="125"/>
      <c r="AE44" s="70">
        <f t="shared" si="44"/>
        <v>0</v>
      </c>
      <c r="AF44" s="126"/>
      <c r="AG44" s="70">
        <f t="shared" si="45"/>
        <v>0</v>
      </c>
      <c r="AH44" s="66"/>
      <c r="AJ44" s="84"/>
    </row>
    <row r="45" spans="1:36" s="72" customFormat="1" ht="12" x14ac:dyDescent="0.25">
      <c r="A45" s="103" t="s">
        <v>52</v>
      </c>
      <c r="B45" s="103" t="s">
        <v>117</v>
      </c>
      <c r="C45" s="69"/>
      <c r="D45" s="69"/>
      <c r="E45" s="69"/>
      <c r="F45" s="69"/>
      <c r="G45" s="193" t="s">
        <v>39</v>
      </c>
      <c r="H45" s="69"/>
      <c r="I45" s="69"/>
      <c r="J45" s="69"/>
      <c r="K45" s="63"/>
      <c r="L45" s="70">
        <f t="shared" si="40"/>
        <v>84</v>
      </c>
      <c r="M45" s="145">
        <f t="shared" si="24"/>
        <v>28</v>
      </c>
      <c r="N45" s="70">
        <f>SUM(S45,U45,W45,Y45,AA45,AC45,AE45,AG45)</f>
        <v>56</v>
      </c>
      <c r="O45" s="73">
        <f t="shared" si="42"/>
        <v>26</v>
      </c>
      <c r="P45" s="70">
        <v>30</v>
      </c>
      <c r="Q45" s="70"/>
      <c r="R45" s="126"/>
      <c r="S45" s="70"/>
      <c r="T45" s="126"/>
      <c r="U45" s="70"/>
      <c r="V45" s="125"/>
      <c r="W45" s="70">
        <f t="shared" si="37"/>
        <v>0</v>
      </c>
      <c r="X45" s="125"/>
      <c r="Y45" s="70">
        <f t="shared" si="43"/>
        <v>0</v>
      </c>
      <c r="Z45" s="125">
        <v>4</v>
      </c>
      <c r="AA45" s="70">
        <f>Z45*$AA$9</f>
        <v>56</v>
      </c>
      <c r="AB45" s="125"/>
      <c r="AC45" s="70">
        <f t="shared" si="46"/>
        <v>0</v>
      </c>
      <c r="AD45" s="125"/>
      <c r="AE45" s="70">
        <f t="shared" si="44"/>
        <v>0</v>
      </c>
      <c r="AF45" s="126"/>
      <c r="AG45" s="70">
        <f t="shared" si="45"/>
        <v>0</v>
      </c>
      <c r="AH45" s="66"/>
      <c r="AJ45" s="84"/>
    </row>
    <row r="46" spans="1:36" s="72" customFormat="1" ht="12" x14ac:dyDescent="0.25">
      <c r="A46" s="103" t="s">
        <v>53</v>
      </c>
      <c r="B46" s="103" t="s">
        <v>176</v>
      </c>
      <c r="C46" s="69"/>
      <c r="D46" s="69"/>
      <c r="E46" s="69" t="s">
        <v>51</v>
      </c>
      <c r="F46" s="69"/>
      <c r="G46" s="69"/>
      <c r="H46" s="69"/>
      <c r="I46" s="69"/>
      <c r="J46" s="69"/>
      <c r="K46" s="63"/>
      <c r="L46" s="70">
        <f t="shared" si="40"/>
        <v>96</v>
      </c>
      <c r="M46" s="145">
        <f t="shared" si="24"/>
        <v>32</v>
      </c>
      <c r="N46" s="70">
        <f t="shared" si="41"/>
        <v>64</v>
      </c>
      <c r="O46" s="73">
        <f t="shared" si="42"/>
        <v>30</v>
      </c>
      <c r="P46" s="70">
        <v>34</v>
      </c>
      <c r="Q46" s="70"/>
      <c r="R46" s="126"/>
      <c r="S46" s="70"/>
      <c r="T46" s="126"/>
      <c r="U46" s="70"/>
      <c r="V46" s="125">
        <v>4</v>
      </c>
      <c r="W46" s="70">
        <f t="shared" si="37"/>
        <v>64</v>
      </c>
      <c r="X46" s="125">
        <v>0</v>
      </c>
      <c r="Y46" s="70">
        <f t="shared" si="43"/>
        <v>0</v>
      </c>
      <c r="Z46" s="125"/>
      <c r="AA46" s="70">
        <f t="shared" si="38"/>
        <v>0</v>
      </c>
      <c r="AB46" s="125"/>
      <c r="AC46" s="70">
        <f t="shared" si="46"/>
        <v>0</v>
      </c>
      <c r="AD46" s="125"/>
      <c r="AE46" s="70">
        <f t="shared" si="44"/>
        <v>0</v>
      </c>
      <c r="AF46" s="126"/>
      <c r="AG46" s="70">
        <f t="shared" si="45"/>
        <v>0</v>
      </c>
      <c r="AH46" s="66"/>
      <c r="AJ46" s="84"/>
    </row>
    <row r="47" spans="1:36" s="72" customFormat="1" ht="12" x14ac:dyDescent="0.25">
      <c r="A47" s="103" t="s">
        <v>54</v>
      </c>
      <c r="B47" s="103" t="s">
        <v>177</v>
      </c>
      <c r="C47" s="69"/>
      <c r="D47" s="69"/>
      <c r="E47" s="79"/>
      <c r="F47" s="69"/>
      <c r="G47" s="193" t="s">
        <v>39</v>
      </c>
      <c r="H47" s="69"/>
      <c r="I47" s="69"/>
      <c r="J47" s="69"/>
      <c r="K47" s="63"/>
      <c r="L47" s="70">
        <f t="shared" si="40"/>
        <v>63</v>
      </c>
      <c r="M47" s="145">
        <f t="shared" si="24"/>
        <v>21</v>
      </c>
      <c r="N47" s="70">
        <f t="shared" si="41"/>
        <v>42</v>
      </c>
      <c r="O47" s="73">
        <f t="shared" si="42"/>
        <v>22</v>
      </c>
      <c r="P47" s="70">
        <v>20</v>
      </c>
      <c r="Q47" s="70"/>
      <c r="R47" s="126"/>
      <c r="S47" s="70"/>
      <c r="T47" s="126"/>
      <c r="U47" s="70"/>
      <c r="V47" s="125"/>
      <c r="W47" s="70">
        <f t="shared" si="37"/>
        <v>0</v>
      </c>
      <c r="X47" s="125"/>
      <c r="Y47" s="70">
        <f t="shared" si="43"/>
        <v>0</v>
      </c>
      <c r="Z47" s="125">
        <v>3</v>
      </c>
      <c r="AA47" s="70">
        <f t="shared" si="38"/>
        <v>42</v>
      </c>
      <c r="AB47" s="125"/>
      <c r="AC47" s="70">
        <f t="shared" si="46"/>
        <v>0</v>
      </c>
      <c r="AD47" s="125"/>
      <c r="AE47" s="70">
        <f t="shared" si="44"/>
        <v>0</v>
      </c>
      <c r="AF47" s="126"/>
      <c r="AG47" s="70">
        <f t="shared" si="45"/>
        <v>0</v>
      </c>
      <c r="AH47" s="66"/>
      <c r="AI47" s="85"/>
      <c r="AJ47" s="86"/>
    </row>
    <row r="48" spans="1:36" s="72" customFormat="1" ht="12" x14ac:dyDescent="0.25">
      <c r="A48" s="103" t="s">
        <v>55</v>
      </c>
      <c r="B48" s="103" t="s">
        <v>178</v>
      </c>
      <c r="C48" s="69"/>
      <c r="D48" s="69"/>
      <c r="E48" s="69"/>
      <c r="F48" s="69"/>
      <c r="G48" s="79"/>
      <c r="H48" s="79" t="s">
        <v>39</v>
      </c>
      <c r="I48" s="69"/>
      <c r="J48" s="69"/>
      <c r="K48" s="63"/>
      <c r="L48" s="70">
        <f t="shared" ref="L48:L56" si="47">N48+M48</f>
        <v>66</v>
      </c>
      <c r="M48" s="145">
        <f t="shared" si="24"/>
        <v>22</v>
      </c>
      <c r="N48" s="70">
        <f t="shared" si="41"/>
        <v>44</v>
      </c>
      <c r="O48" s="73">
        <f t="shared" si="10"/>
        <v>26</v>
      </c>
      <c r="P48" s="70">
        <v>18</v>
      </c>
      <c r="Q48" s="70"/>
      <c r="R48" s="126"/>
      <c r="S48" s="73"/>
      <c r="T48" s="126"/>
      <c r="U48" s="73"/>
      <c r="V48" s="125"/>
      <c r="W48" s="70">
        <f>V48*$W$9</f>
        <v>0</v>
      </c>
      <c r="X48" s="125"/>
      <c r="Y48" s="73">
        <f>X48*$Y$9</f>
        <v>0</v>
      </c>
      <c r="Z48" s="125"/>
      <c r="AA48" s="70">
        <f t="shared" si="38"/>
        <v>0</v>
      </c>
      <c r="AB48" s="125">
        <v>2</v>
      </c>
      <c r="AC48" s="70">
        <f t="shared" si="46"/>
        <v>44</v>
      </c>
      <c r="AD48" s="125"/>
      <c r="AE48" s="70">
        <f t="shared" si="44"/>
        <v>0</v>
      </c>
      <c r="AF48" s="126"/>
      <c r="AG48" s="70">
        <f t="shared" si="45"/>
        <v>0</v>
      </c>
      <c r="AH48" s="66"/>
      <c r="AI48" s="85"/>
      <c r="AJ48" s="85"/>
    </row>
    <row r="49" spans="1:36" s="72" customFormat="1" ht="12" x14ac:dyDescent="0.25">
      <c r="A49" s="103" t="s">
        <v>119</v>
      </c>
      <c r="B49" s="103" t="s">
        <v>179</v>
      </c>
      <c r="C49" s="69"/>
      <c r="D49" s="69"/>
      <c r="E49" s="69" t="s">
        <v>85</v>
      </c>
      <c r="F49" s="79" t="s">
        <v>39</v>
      </c>
      <c r="G49" s="69"/>
      <c r="H49" s="69"/>
      <c r="I49" s="69"/>
      <c r="J49" s="69"/>
      <c r="K49" s="63"/>
      <c r="L49" s="70">
        <f t="shared" si="47"/>
        <v>180</v>
      </c>
      <c r="M49" s="145">
        <f t="shared" si="24"/>
        <v>60</v>
      </c>
      <c r="N49" s="70">
        <f>SUM(S49,U49,W49,Y49,AA49,AC49,AE49,AG49)</f>
        <v>120</v>
      </c>
      <c r="O49" s="73">
        <f t="shared" si="10"/>
        <v>72</v>
      </c>
      <c r="P49" s="70">
        <v>28</v>
      </c>
      <c r="Q49" s="70">
        <v>20</v>
      </c>
      <c r="R49" s="126"/>
      <c r="S49" s="73"/>
      <c r="T49" s="126"/>
      <c r="U49" s="73"/>
      <c r="V49" s="125">
        <v>2</v>
      </c>
      <c r="W49" s="70">
        <f t="shared" ref="W49:W56" si="48">V49*$W$9</f>
        <v>32</v>
      </c>
      <c r="X49" s="125">
        <v>4</v>
      </c>
      <c r="Y49" s="73">
        <f t="shared" ref="Y49:Y56" si="49">X49*$Y$9</f>
        <v>88</v>
      </c>
      <c r="Z49" s="125"/>
      <c r="AA49" s="70">
        <f>Z49*$AA$9</f>
        <v>0</v>
      </c>
      <c r="AB49" s="125"/>
      <c r="AC49" s="70">
        <f t="shared" si="46"/>
        <v>0</v>
      </c>
      <c r="AD49" s="125"/>
      <c r="AE49" s="70">
        <f t="shared" si="44"/>
        <v>0</v>
      </c>
      <c r="AF49" s="126"/>
      <c r="AG49" s="70">
        <f t="shared" si="45"/>
        <v>0</v>
      </c>
      <c r="AH49" s="66"/>
      <c r="AI49" s="85"/>
      <c r="AJ49" s="85"/>
    </row>
    <row r="50" spans="1:36" s="72" customFormat="1" ht="12" x14ac:dyDescent="0.25">
      <c r="A50" s="103" t="s">
        <v>120</v>
      </c>
      <c r="B50" s="103" t="s">
        <v>118</v>
      </c>
      <c r="C50" s="69"/>
      <c r="D50" s="69"/>
      <c r="E50" s="79"/>
      <c r="F50" s="69" t="s">
        <v>51</v>
      </c>
      <c r="G50" s="69" t="s">
        <v>85</v>
      </c>
      <c r="H50" s="78"/>
      <c r="I50" s="69"/>
      <c r="J50" s="69"/>
      <c r="K50" s="63"/>
      <c r="L50" s="70">
        <f t="shared" si="47"/>
        <v>99</v>
      </c>
      <c r="M50" s="145">
        <f t="shared" si="24"/>
        <v>33</v>
      </c>
      <c r="N50" s="70">
        <f t="shared" si="41"/>
        <v>66</v>
      </c>
      <c r="O50" s="73">
        <f t="shared" si="10"/>
        <v>30</v>
      </c>
      <c r="P50" s="70">
        <v>36</v>
      </c>
      <c r="Q50" s="70"/>
      <c r="R50" s="126"/>
      <c r="S50" s="73"/>
      <c r="T50" s="126"/>
      <c r="U50" s="73"/>
      <c r="V50" s="125"/>
      <c r="W50" s="70">
        <f t="shared" si="48"/>
        <v>0</v>
      </c>
      <c r="X50" s="125"/>
      <c r="Y50" s="73">
        <v>66</v>
      </c>
      <c r="Z50" s="125">
        <v>2</v>
      </c>
      <c r="AA50" s="70"/>
      <c r="AB50" s="125">
        <v>2</v>
      </c>
      <c r="AC50" s="70"/>
      <c r="AD50" s="125"/>
      <c r="AE50" s="70">
        <f t="shared" si="44"/>
        <v>0</v>
      </c>
      <c r="AF50" s="126"/>
      <c r="AG50" s="70">
        <f t="shared" si="45"/>
        <v>0</v>
      </c>
      <c r="AH50" s="66"/>
      <c r="AI50" s="85"/>
      <c r="AJ50" s="85"/>
    </row>
    <row r="51" spans="1:36" s="72" customFormat="1" ht="12" x14ac:dyDescent="0.25">
      <c r="A51" s="103" t="s">
        <v>121</v>
      </c>
      <c r="B51" s="103" t="s">
        <v>180</v>
      </c>
      <c r="C51" s="69"/>
      <c r="D51" s="69"/>
      <c r="E51" s="69"/>
      <c r="F51" s="69"/>
      <c r="G51" s="194" t="s">
        <v>39</v>
      </c>
      <c r="H51" s="69"/>
      <c r="I51" s="69"/>
      <c r="J51" s="69"/>
      <c r="K51" s="63"/>
      <c r="L51" s="70">
        <f t="shared" si="47"/>
        <v>84</v>
      </c>
      <c r="M51" s="145">
        <f t="shared" si="24"/>
        <v>28</v>
      </c>
      <c r="N51" s="70">
        <f t="shared" si="41"/>
        <v>56</v>
      </c>
      <c r="O51" s="73">
        <f t="shared" si="10"/>
        <v>28</v>
      </c>
      <c r="P51" s="70">
        <v>28</v>
      </c>
      <c r="Q51" s="70"/>
      <c r="R51" s="126"/>
      <c r="S51" s="70"/>
      <c r="T51" s="126"/>
      <c r="U51" s="70"/>
      <c r="V51" s="125"/>
      <c r="W51" s="70">
        <f t="shared" si="48"/>
        <v>0</v>
      </c>
      <c r="X51" s="125"/>
      <c r="Y51" s="73">
        <f t="shared" si="49"/>
        <v>0</v>
      </c>
      <c r="Z51" s="125">
        <v>4</v>
      </c>
      <c r="AA51" s="70">
        <f>Z51*$AA$9</f>
        <v>56</v>
      </c>
      <c r="AB51" s="125"/>
      <c r="AC51" s="70">
        <f t="shared" si="46"/>
        <v>0</v>
      </c>
      <c r="AD51" s="125"/>
      <c r="AE51" s="70">
        <f t="shared" si="44"/>
        <v>0</v>
      </c>
      <c r="AF51" s="126"/>
      <c r="AG51" s="70">
        <f t="shared" si="45"/>
        <v>0</v>
      </c>
      <c r="AH51" s="66"/>
      <c r="AI51" s="85"/>
      <c r="AJ51" s="86"/>
    </row>
    <row r="52" spans="1:36" s="72" customFormat="1" ht="12" x14ac:dyDescent="0.25">
      <c r="A52" s="103" t="s">
        <v>122</v>
      </c>
      <c r="B52" s="103" t="s">
        <v>56</v>
      </c>
      <c r="C52" s="69"/>
      <c r="D52" s="69"/>
      <c r="E52" s="69"/>
      <c r="F52" s="69"/>
      <c r="G52" s="69"/>
      <c r="H52" s="69" t="s">
        <v>85</v>
      </c>
      <c r="I52" s="69" t="s">
        <v>51</v>
      </c>
      <c r="J52" s="69"/>
      <c r="K52" s="63"/>
      <c r="L52" s="70">
        <f t="shared" si="47"/>
        <v>102</v>
      </c>
      <c r="M52" s="145">
        <f t="shared" si="24"/>
        <v>34</v>
      </c>
      <c r="N52" s="70">
        <f t="shared" si="41"/>
        <v>68</v>
      </c>
      <c r="O52" s="73">
        <f t="shared" si="10"/>
        <v>20</v>
      </c>
      <c r="P52" s="70">
        <v>48</v>
      </c>
      <c r="Q52" s="70"/>
      <c r="R52" s="126"/>
      <c r="S52" s="70"/>
      <c r="T52" s="126"/>
      <c r="U52" s="70"/>
      <c r="V52" s="125"/>
      <c r="W52" s="70"/>
      <c r="X52" s="125"/>
      <c r="Y52" s="73">
        <f t="shared" si="49"/>
        <v>0</v>
      </c>
      <c r="Z52" s="125"/>
      <c r="AA52" s="70"/>
      <c r="AB52" s="139">
        <v>2</v>
      </c>
      <c r="AC52" s="70">
        <f t="shared" si="46"/>
        <v>44</v>
      </c>
      <c r="AD52" s="125">
        <v>2</v>
      </c>
      <c r="AE52" s="70">
        <f t="shared" si="44"/>
        <v>24</v>
      </c>
      <c r="AF52" s="126"/>
      <c r="AG52" s="70">
        <f t="shared" si="45"/>
        <v>0</v>
      </c>
      <c r="AH52" s="66"/>
      <c r="AI52" s="85"/>
      <c r="AJ52" s="85"/>
    </row>
    <row r="53" spans="1:36" s="72" customFormat="1" ht="12" x14ac:dyDescent="0.25">
      <c r="A53" s="103" t="s">
        <v>123</v>
      </c>
      <c r="B53" s="88" t="s">
        <v>314</v>
      </c>
      <c r="C53" s="69"/>
      <c r="D53" s="69"/>
      <c r="E53" s="69" t="s">
        <v>51</v>
      </c>
      <c r="F53" s="69"/>
      <c r="G53" s="69"/>
      <c r="H53" s="69"/>
      <c r="I53" s="69"/>
      <c r="J53" s="69"/>
      <c r="K53" s="63"/>
      <c r="L53" s="70">
        <f t="shared" si="47"/>
        <v>96</v>
      </c>
      <c r="M53" s="145">
        <f t="shared" si="24"/>
        <v>32</v>
      </c>
      <c r="N53" s="70">
        <f t="shared" si="41"/>
        <v>64</v>
      </c>
      <c r="O53" s="73">
        <f t="shared" si="10"/>
        <v>34</v>
      </c>
      <c r="P53" s="70">
        <v>30</v>
      </c>
      <c r="Q53" s="70"/>
      <c r="R53" s="126"/>
      <c r="S53" s="70"/>
      <c r="T53" s="126"/>
      <c r="U53" s="70"/>
      <c r="V53" s="125"/>
      <c r="W53" s="70">
        <v>64</v>
      </c>
      <c r="X53" s="125"/>
      <c r="Y53" s="73">
        <f t="shared" si="49"/>
        <v>0</v>
      </c>
      <c r="Z53" s="125"/>
      <c r="AA53" s="70">
        <f>Z53*$AA$9</f>
        <v>0</v>
      </c>
      <c r="AB53" s="125"/>
      <c r="AC53" s="73">
        <f t="shared" ref="AC53:AC55" si="50">AB53*$AC$9</f>
        <v>0</v>
      </c>
      <c r="AD53" s="125">
        <v>2</v>
      </c>
      <c r="AE53" s="70"/>
      <c r="AF53" s="126">
        <v>4</v>
      </c>
      <c r="AG53" s="70"/>
      <c r="AH53" s="66"/>
      <c r="AI53" s="85"/>
      <c r="AJ53" s="87"/>
    </row>
    <row r="54" spans="1:36" s="72" customFormat="1" ht="12" x14ac:dyDescent="0.25">
      <c r="A54" s="103" t="s">
        <v>124</v>
      </c>
      <c r="B54" s="88" t="s">
        <v>290</v>
      </c>
      <c r="C54" s="69"/>
      <c r="D54" s="69"/>
      <c r="E54" s="69"/>
      <c r="F54" s="69"/>
      <c r="G54" s="69"/>
      <c r="H54" s="69"/>
      <c r="I54" s="69" t="s">
        <v>51</v>
      </c>
      <c r="J54" s="69"/>
      <c r="K54" s="63"/>
      <c r="L54" s="70">
        <f t="shared" ref="L54" si="51">N54+M54</f>
        <v>72</v>
      </c>
      <c r="M54" s="217">
        <f t="shared" si="24"/>
        <v>24</v>
      </c>
      <c r="N54" s="70">
        <f t="shared" si="41"/>
        <v>48</v>
      </c>
      <c r="O54" s="73">
        <f t="shared" ref="O54" si="52">N54-P54-Q54</f>
        <v>28</v>
      </c>
      <c r="P54" s="70">
        <v>20</v>
      </c>
      <c r="Q54" s="70"/>
      <c r="R54" s="126"/>
      <c r="S54" s="70"/>
      <c r="T54" s="126"/>
      <c r="U54" s="70"/>
      <c r="V54" s="125"/>
      <c r="W54" s="70">
        <f t="shared" si="48"/>
        <v>0</v>
      </c>
      <c r="X54" s="125"/>
      <c r="Y54" s="73">
        <f t="shared" si="49"/>
        <v>0</v>
      </c>
      <c r="Z54" s="125"/>
      <c r="AA54" s="70">
        <f t="shared" ref="AA54:AA55" si="53">Z54*$AA$9</f>
        <v>0</v>
      </c>
      <c r="AB54" s="125"/>
      <c r="AC54" s="73">
        <f t="shared" si="50"/>
        <v>0</v>
      </c>
      <c r="AD54" s="125">
        <v>4</v>
      </c>
      <c r="AE54" s="70">
        <f t="shared" si="44"/>
        <v>48</v>
      </c>
      <c r="AF54" s="126"/>
      <c r="AG54" s="70">
        <f t="shared" si="45"/>
        <v>0</v>
      </c>
      <c r="AH54" s="66"/>
      <c r="AI54" s="85"/>
      <c r="AJ54" s="87"/>
    </row>
    <row r="55" spans="1:36" s="72" customFormat="1" ht="12" x14ac:dyDescent="0.25">
      <c r="A55" s="88" t="s">
        <v>125</v>
      </c>
      <c r="B55" s="88" t="s">
        <v>181</v>
      </c>
      <c r="C55" s="69"/>
      <c r="D55" s="69"/>
      <c r="E55" s="69"/>
      <c r="F55" s="69"/>
      <c r="G55" s="69"/>
      <c r="H55" s="69"/>
      <c r="I55" s="69" t="s">
        <v>85</v>
      </c>
      <c r="J55" s="69" t="s">
        <v>51</v>
      </c>
      <c r="K55" s="63"/>
      <c r="L55" s="70">
        <f t="shared" si="47"/>
        <v>288</v>
      </c>
      <c r="M55" s="217">
        <f t="shared" si="24"/>
        <v>96</v>
      </c>
      <c r="N55" s="70">
        <f>SUM(S55,U55,W55,Y55,AA55,AC55,AE55,AG55)</f>
        <v>192</v>
      </c>
      <c r="O55" s="73">
        <f t="shared" si="10"/>
        <v>96</v>
      </c>
      <c r="P55" s="70">
        <v>96</v>
      </c>
      <c r="Q55" s="70"/>
      <c r="R55" s="126"/>
      <c r="S55" s="70"/>
      <c r="T55" s="126"/>
      <c r="U55" s="70"/>
      <c r="V55" s="125"/>
      <c r="W55" s="70">
        <f>V55*$W$9</f>
        <v>0</v>
      </c>
      <c r="X55" s="125"/>
      <c r="Y55" s="73">
        <f t="shared" si="49"/>
        <v>0</v>
      </c>
      <c r="Z55" s="125"/>
      <c r="AA55" s="70">
        <f t="shared" si="53"/>
        <v>0</v>
      </c>
      <c r="AB55" s="125"/>
      <c r="AC55" s="73">
        <f t="shared" si="50"/>
        <v>0</v>
      </c>
      <c r="AD55" s="125">
        <v>5</v>
      </c>
      <c r="AE55" s="70">
        <v>84</v>
      </c>
      <c r="AF55" s="126">
        <v>6</v>
      </c>
      <c r="AG55" s="70">
        <v>108</v>
      </c>
      <c r="AH55" s="66"/>
      <c r="AI55" s="85"/>
      <c r="AJ55" s="85"/>
    </row>
    <row r="56" spans="1:36" s="72" customFormat="1" ht="12" hidden="1" x14ac:dyDescent="0.25">
      <c r="A56" s="209" t="s">
        <v>126</v>
      </c>
      <c r="B56" s="209" t="s">
        <v>182</v>
      </c>
      <c r="C56" s="69"/>
      <c r="D56" s="69"/>
      <c r="E56" s="69"/>
      <c r="F56" s="69"/>
      <c r="G56" s="69"/>
      <c r="H56" s="69"/>
      <c r="I56" s="69"/>
      <c r="J56" s="69"/>
      <c r="K56" s="63"/>
      <c r="L56" s="70">
        <f t="shared" si="47"/>
        <v>0</v>
      </c>
      <c r="M56" s="145"/>
      <c r="N56" s="70">
        <f t="shared" si="41"/>
        <v>0</v>
      </c>
      <c r="O56" s="70">
        <f t="shared" si="10"/>
        <v>0</v>
      </c>
      <c r="P56" s="70"/>
      <c r="Q56" s="70"/>
      <c r="R56" s="126"/>
      <c r="S56" s="70"/>
      <c r="T56" s="126"/>
      <c r="U56" s="70"/>
      <c r="V56" s="125"/>
      <c r="W56" s="70">
        <f t="shared" si="48"/>
        <v>0</v>
      </c>
      <c r="X56" s="125"/>
      <c r="Y56" s="73">
        <f t="shared" si="49"/>
        <v>0</v>
      </c>
      <c r="Z56" s="125"/>
      <c r="AA56" s="70">
        <f>Z56*$AA$9</f>
        <v>0</v>
      </c>
      <c r="AB56" s="125"/>
      <c r="AC56" s="73">
        <f>AB56*$AC$9</f>
        <v>0</v>
      </c>
      <c r="AD56" s="125">
        <v>4</v>
      </c>
      <c r="AE56" s="70"/>
      <c r="AF56" s="126">
        <v>4</v>
      </c>
      <c r="AG56" s="70"/>
      <c r="AH56" s="66"/>
      <c r="AI56" s="85"/>
      <c r="AJ56" s="85"/>
    </row>
    <row r="57" spans="1:36" s="72" customFormat="1" ht="12" hidden="1" x14ac:dyDescent="0.25">
      <c r="A57" s="88" t="s">
        <v>147</v>
      </c>
      <c r="B57" s="88"/>
      <c r="C57" s="69"/>
      <c r="D57" s="69"/>
      <c r="E57" s="69"/>
      <c r="F57" s="69"/>
      <c r="G57" s="69"/>
      <c r="H57" s="69"/>
      <c r="I57" s="69"/>
      <c r="J57" s="69"/>
      <c r="K57" s="63"/>
      <c r="L57" s="70">
        <f t="shared" ref="L57" si="54">N57+M57</f>
        <v>0</v>
      </c>
      <c r="M57" s="145">
        <f t="shared" si="24"/>
        <v>0</v>
      </c>
      <c r="N57" s="70">
        <f t="shared" ref="N57" si="55">SUM(S57,U57,W57,Y57,AA57,AC57,AE57,AG57)</f>
        <v>0</v>
      </c>
      <c r="O57" s="70">
        <f t="shared" ref="O57" si="56">N57-P57-Q57</f>
        <v>0</v>
      </c>
      <c r="P57" s="70"/>
      <c r="Q57" s="70"/>
      <c r="R57" s="126"/>
      <c r="S57" s="70"/>
      <c r="T57" s="126"/>
      <c r="U57" s="70"/>
      <c r="V57" s="125"/>
      <c r="W57" s="70">
        <f t="shared" ref="W57" si="57">V57*$W$9</f>
        <v>0</v>
      </c>
      <c r="X57" s="125"/>
      <c r="Y57" s="119">
        <f t="shared" ref="Y57" si="58">X57*$Y$9</f>
        <v>0</v>
      </c>
      <c r="Z57" s="125"/>
      <c r="AA57" s="70">
        <f>Z57*$AA$9</f>
        <v>0</v>
      </c>
      <c r="AB57" s="125"/>
      <c r="AC57" s="119">
        <f>AB57*$AC$9</f>
        <v>0</v>
      </c>
      <c r="AD57" s="125"/>
      <c r="AE57" s="70">
        <f t="shared" ref="AE57" si="59">AD57*$AE$9</f>
        <v>0</v>
      </c>
      <c r="AF57" s="126"/>
      <c r="AG57" s="70">
        <f t="shared" ref="AG57" si="60">AF57*$AG$9</f>
        <v>0</v>
      </c>
      <c r="AH57" s="66"/>
      <c r="AI57" s="85"/>
      <c r="AJ57" s="85"/>
    </row>
    <row r="58" spans="1:36" s="77" customFormat="1" ht="12" x14ac:dyDescent="0.25">
      <c r="A58" s="80" t="s">
        <v>57</v>
      </c>
      <c r="B58" s="80" t="s">
        <v>58</v>
      </c>
      <c r="C58" s="82"/>
      <c r="D58" s="82"/>
      <c r="E58" s="82"/>
      <c r="F58" s="82"/>
      <c r="G58" s="82"/>
      <c r="H58" s="82"/>
      <c r="I58" s="82"/>
      <c r="J58" s="82"/>
      <c r="K58" s="71"/>
      <c r="L58" s="82">
        <f>SUM(L150,L132,L114,L96,L78,L60)</f>
        <v>2775</v>
      </c>
      <c r="M58" s="82">
        <f>SUM(M150,M132,M114,M96,M78,M60)</f>
        <v>757</v>
      </c>
      <c r="N58" s="116">
        <f>SUM(N150,N132,N114,N96,N78,N60)</f>
        <v>2018</v>
      </c>
      <c r="O58" s="82">
        <f>SUM(O150,O132,O114,O96,O78,O60)</f>
        <v>660</v>
      </c>
      <c r="P58" s="82">
        <f>SUM(P150,P132,P114,P96,P78,P60)</f>
        <v>1338</v>
      </c>
      <c r="Q58" s="82">
        <f>SUM(Q150,Q32,Q114,Q96,Q78,Q60)</f>
        <v>20</v>
      </c>
      <c r="R58" s="127"/>
      <c r="S58" s="82"/>
      <c r="T58" s="125"/>
      <c r="U58" s="82"/>
      <c r="V58" s="125"/>
      <c r="W58" s="82">
        <f>SUM(W60,W78,W96,W114,W132,W150)</f>
        <v>128</v>
      </c>
      <c r="X58" s="125"/>
      <c r="Y58" s="82">
        <f>SUM(Y60,Y78,Y96,Y114,Y132,Y150)</f>
        <v>358</v>
      </c>
      <c r="Z58" s="125"/>
      <c r="AA58" s="82">
        <f>SUM(AA60,AA78,AA96,AA114,AA132,AA150)</f>
        <v>170</v>
      </c>
      <c r="AB58" s="125"/>
      <c r="AC58" s="82">
        <f>SUM(AC60,AC78,AC96,AC114,AC132,AC150)</f>
        <v>666</v>
      </c>
      <c r="AD58" s="125"/>
      <c r="AE58" s="82">
        <f>SUM(AE60,AE78,AE96,AE114,AE132,AE150)</f>
        <v>372</v>
      </c>
      <c r="AF58" s="126"/>
      <c r="AG58" s="82">
        <f>SUM(AG60,AG78,AG96,AG114,AG132,AG150)</f>
        <v>324</v>
      </c>
      <c r="AH58" s="66"/>
      <c r="AI58" s="67"/>
      <c r="AJ58" s="87"/>
    </row>
    <row r="59" spans="1:36" s="77" customFormat="1" ht="12" x14ac:dyDescent="0.25">
      <c r="A59" s="80"/>
      <c r="B59" s="89" t="s">
        <v>107</v>
      </c>
      <c r="C59" s="82"/>
      <c r="D59" s="82"/>
      <c r="E59" s="82"/>
      <c r="F59" s="82"/>
      <c r="G59" s="82"/>
      <c r="H59" s="82"/>
      <c r="I59" s="82"/>
      <c r="J59" s="82"/>
      <c r="K59" s="71">
        <v>1154</v>
      </c>
      <c r="L59" s="90">
        <f t="shared" ref="L59:Q59" si="61">SUM(L61,L66,L71,L79,L84,L97,L102,L115,L120,L125,L133,L138,L143,L151)</f>
        <v>2271</v>
      </c>
      <c r="M59" s="90">
        <f t="shared" si="61"/>
        <v>757</v>
      </c>
      <c r="N59" s="90">
        <f>SUM(N61,N66,N71,N79,N84,N97,N102,N115,N120,N125,N133,N138,N143,N151)</f>
        <v>1514</v>
      </c>
      <c r="O59" s="90">
        <f>SUM(O61,O66,O71,O79,O84,O97,O102,O115,O120,O125,O133,O138,O143,O151)</f>
        <v>660</v>
      </c>
      <c r="P59" s="90">
        <f>SUM(P61,P66,P71,P79,P84,P97,P102,P115,P120,P125,P133,P138,P143,P151)</f>
        <v>834</v>
      </c>
      <c r="Q59" s="90">
        <f t="shared" si="61"/>
        <v>20</v>
      </c>
      <c r="R59" s="127"/>
      <c r="S59" s="90">
        <f>SUM(S61,S66,S71,S79,S84,S97,S102,S115,S120,S125,S133,S138,S143,S151)</f>
        <v>0</v>
      </c>
      <c r="T59" s="127"/>
      <c r="U59" s="90">
        <f>SUM(U61,U66,U71,U79,U84,U97,U102,U115,U120,U125,U133,U138,U143,U151)</f>
        <v>0</v>
      </c>
      <c r="V59" s="127"/>
      <c r="W59" s="90">
        <f>SUM(W61,W66,W71,W79,W84,W97,W102,W115,W120,W125,W133,W138,W143,W151)</f>
        <v>128</v>
      </c>
      <c r="X59" s="127"/>
      <c r="Y59" s="90">
        <f>SUM(Y61,Y66,Y71,Y79,Y84,Y97,Y102,Y115,Y120,Y125,Y133,Y138,Y143,Y151)</f>
        <v>286</v>
      </c>
      <c r="Z59" s="90">
        <f t="shared" ref="Z59:AC59" si="62">SUM(Z61,Z66,Z71,Z79,Z84,Z97,Z102,Z115,Z120,Z125,Z133,Z138,Z143,Z151)</f>
        <v>0</v>
      </c>
      <c r="AA59" s="90">
        <f t="shared" si="62"/>
        <v>98</v>
      </c>
      <c r="AB59" s="90">
        <f t="shared" si="62"/>
        <v>0</v>
      </c>
      <c r="AC59" s="90">
        <f t="shared" si="62"/>
        <v>594</v>
      </c>
      <c r="AD59" s="127"/>
      <c r="AE59" s="90">
        <f>SUM(AE61,AE66,AE71,AE79,AE84,AE97,AE102,AE115,AE120,AE125,AE133,AE138,AE143,AE151)</f>
        <v>228</v>
      </c>
      <c r="AF59" s="127"/>
      <c r="AG59" s="90">
        <f>SUM(AG61,AG66,AG71,AG79,AG84,AG97,AG102,AG115,AG120,AG125,AG133,AG138,AG143,AG151)</f>
        <v>180</v>
      </c>
      <c r="AH59" s="66"/>
      <c r="AI59" s="67"/>
      <c r="AJ59" s="67"/>
    </row>
    <row r="60" spans="1:36" s="77" customFormat="1" ht="24" x14ac:dyDescent="0.25">
      <c r="A60" s="91" t="s">
        <v>59</v>
      </c>
      <c r="B60" s="91" t="s">
        <v>292</v>
      </c>
      <c r="C60" s="92"/>
      <c r="D60" s="92"/>
      <c r="E60" s="92"/>
      <c r="F60" s="92"/>
      <c r="G60" s="211" t="s">
        <v>217</v>
      </c>
      <c r="H60" s="92"/>
      <c r="I60" s="92"/>
      <c r="J60" s="92"/>
      <c r="K60" s="76"/>
      <c r="L60" s="93">
        <f>SUM(L61,L66,L71,L76:L77)</f>
        <v>444</v>
      </c>
      <c r="M60" s="93">
        <f>SUM(M61,M66,M71,M76:M77)</f>
        <v>124</v>
      </c>
      <c r="N60" s="93">
        <f t="shared" ref="N60:Q60" si="63">SUM(N61,N66,N71,N76:N77)</f>
        <v>320</v>
      </c>
      <c r="O60" s="93">
        <f t="shared" si="63"/>
        <v>132</v>
      </c>
      <c r="P60" s="93">
        <f t="shared" si="63"/>
        <v>188</v>
      </c>
      <c r="Q60" s="93">
        <f t="shared" si="63"/>
        <v>0</v>
      </c>
      <c r="R60" s="127"/>
      <c r="S60" s="93">
        <f>SUM(S61,S66,S71,S76,S77)</f>
        <v>0</v>
      </c>
      <c r="T60" s="125"/>
      <c r="U60" s="93"/>
      <c r="V60" s="125"/>
      <c r="W60" s="93">
        <f>SUM(W61,W66,W71,W76,W77)</f>
        <v>96</v>
      </c>
      <c r="X60" s="93">
        <f t="shared" ref="X60:Y60" si="64">SUM(X61,X66,X71,X76,X77)</f>
        <v>0</v>
      </c>
      <c r="Y60" s="93">
        <f t="shared" si="64"/>
        <v>146</v>
      </c>
      <c r="Z60" s="93">
        <f t="shared" ref="Z60" si="65">SUM(Z61,Z66,Z71,Z76,Z77)</f>
        <v>0</v>
      </c>
      <c r="AA60" s="93">
        <f t="shared" ref="AA60" si="66">SUM(AA61,AA66,AA71,AA76,AA77)</f>
        <v>78</v>
      </c>
      <c r="AB60" s="125"/>
      <c r="AC60" s="93">
        <f>SUM(AC61,AC66,AC71,AC76,AC77)</f>
        <v>0</v>
      </c>
      <c r="AD60" s="125"/>
      <c r="AE60" s="93">
        <f>SUM(AE61,AE66,AE71,AE76,AE77)</f>
        <v>0</v>
      </c>
      <c r="AF60" s="126"/>
      <c r="AG60" s="93">
        <f>SUM(AG61,AG66,AG71,AG76,AG77)</f>
        <v>0</v>
      </c>
      <c r="AH60" s="67"/>
      <c r="AI60" s="67"/>
      <c r="AJ60" s="67"/>
    </row>
    <row r="61" spans="1:36" s="77" customFormat="1" ht="24" x14ac:dyDescent="0.25">
      <c r="A61" s="188" t="s">
        <v>60</v>
      </c>
      <c r="B61" s="188" t="s">
        <v>183</v>
      </c>
      <c r="C61" s="69"/>
      <c r="D61" s="69"/>
      <c r="E61" s="69"/>
      <c r="F61" s="210" t="s">
        <v>39</v>
      </c>
      <c r="G61" s="69"/>
      <c r="H61" s="69"/>
      <c r="I61" s="69"/>
      <c r="J61" s="69"/>
      <c r="K61" s="190"/>
      <c r="L61" s="70">
        <v>165</v>
      </c>
      <c r="M61" s="70">
        <v>55</v>
      </c>
      <c r="N61" s="70">
        <f>SUM(S61,U61,W61,Y61,AA61,AC61,AE61,AG61)</f>
        <v>110</v>
      </c>
      <c r="O61" s="70">
        <v>62</v>
      </c>
      <c r="P61" s="70">
        <f t="shared" ref="P61:Q61" si="67">SUM(P62:P65)</f>
        <v>48</v>
      </c>
      <c r="Q61" s="70">
        <f t="shared" si="67"/>
        <v>0</v>
      </c>
      <c r="R61" s="127"/>
      <c r="S61" s="70"/>
      <c r="T61" s="126"/>
      <c r="U61" s="189">
        <f>SUM(U62:U65)</f>
        <v>0</v>
      </c>
      <c r="V61" s="126"/>
      <c r="W61" s="189"/>
      <c r="X61" s="126"/>
      <c r="Y61" s="189">
        <v>110</v>
      </c>
      <c r="Z61" s="126"/>
      <c r="AA61" s="189">
        <f t="shared" ref="AA61:AE61" si="68">SUM(AA62:AA65)</f>
        <v>0</v>
      </c>
      <c r="AB61" s="125"/>
      <c r="AC61" s="120">
        <f t="shared" si="68"/>
        <v>0</v>
      </c>
      <c r="AD61" s="125"/>
      <c r="AE61" s="120">
        <f t="shared" si="68"/>
        <v>0</v>
      </c>
      <c r="AF61" s="125"/>
      <c r="AG61" s="120">
        <f>SUM(AG62:AG65)</f>
        <v>0</v>
      </c>
      <c r="AH61" s="67"/>
      <c r="AI61" s="67"/>
      <c r="AJ61" s="67"/>
    </row>
    <row r="62" spans="1:36" s="72" customFormat="1" ht="12" hidden="1" x14ac:dyDescent="0.25">
      <c r="A62" s="115" t="s">
        <v>108</v>
      </c>
      <c r="B62" s="88"/>
      <c r="C62" s="111"/>
      <c r="D62" s="111"/>
      <c r="E62" s="111"/>
      <c r="F62" s="111"/>
      <c r="G62" s="111"/>
      <c r="H62" s="111"/>
      <c r="I62" s="111"/>
      <c r="J62" s="111"/>
      <c r="K62" s="112"/>
      <c r="L62" s="113">
        <f t="shared" ref="L62" si="69">N62+M62</f>
        <v>162</v>
      </c>
      <c r="M62" s="114">
        <f t="shared" ref="M62:M65" si="70">0.5*N62</f>
        <v>54</v>
      </c>
      <c r="N62" s="70">
        <f t="shared" ref="N62:N75" si="71">SUM(S62,U62,W62,Y62,AA62,AC62,AE62,AG62)</f>
        <v>108</v>
      </c>
      <c r="O62" s="114">
        <f t="shared" ref="O62" si="72">N62-P62-Q62</f>
        <v>60</v>
      </c>
      <c r="P62" s="114">
        <v>48</v>
      </c>
      <c r="Q62" s="113"/>
      <c r="R62" s="127"/>
      <c r="S62" s="113"/>
      <c r="T62" s="127"/>
      <c r="U62" s="113"/>
      <c r="V62" s="127">
        <v>4</v>
      </c>
      <c r="W62" s="113">
        <f t="shared" ref="W62:W65" si="73">V62*$W$9</f>
        <v>64</v>
      </c>
      <c r="X62" s="127">
        <v>2</v>
      </c>
      <c r="Y62" s="114">
        <f t="shared" ref="Y62:Y77" si="74">X62*$Y$9</f>
        <v>44</v>
      </c>
      <c r="Z62" s="127"/>
      <c r="AA62" s="113">
        <f t="shared" ref="AA62:AA65" si="75">Z62*$AA$9</f>
        <v>0</v>
      </c>
      <c r="AB62" s="125"/>
      <c r="AC62" s="114">
        <f t="shared" ref="AC62:AC64" si="76">AB62*$AC$9</f>
        <v>0</v>
      </c>
      <c r="AD62" s="125"/>
      <c r="AE62" s="70">
        <f t="shared" ref="AE62:AE65" si="77">AD62*$AE$9</f>
        <v>0</v>
      </c>
      <c r="AF62" s="126"/>
      <c r="AG62" s="70">
        <f t="shared" ref="AG62:AG65" si="78">AF62*$AG$9</f>
        <v>0</v>
      </c>
      <c r="AH62" s="85"/>
      <c r="AI62" s="85"/>
      <c r="AJ62" s="85"/>
    </row>
    <row r="63" spans="1:36" s="72" customFormat="1" ht="12" hidden="1" x14ac:dyDescent="0.25">
      <c r="A63" s="115" t="s">
        <v>132</v>
      </c>
      <c r="B63" s="88"/>
      <c r="C63" s="111"/>
      <c r="D63" s="111"/>
      <c r="E63" s="111"/>
      <c r="F63" s="111"/>
      <c r="G63" s="111"/>
      <c r="H63" s="111"/>
      <c r="I63" s="111"/>
      <c r="J63" s="111"/>
      <c r="K63" s="112"/>
      <c r="L63" s="113">
        <f t="shared" ref="L63:L65" si="79">N63+M63</f>
        <v>0</v>
      </c>
      <c r="M63" s="114">
        <f t="shared" si="70"/>
        <v>0</v>
      </c>
      <c r="N63" s="70">
        <f t="shared" si="71"/>
        <v>0</v>
      </c>
      <c r="O63" s="114">
        <f t="shared" ref="O63:O65" si="80">N63-P63-Q63</f>
        <v>0</v>
      </c>
      <c r="P63" s="114"/>
      <c r="Q63" s="113"/>
      <c r="R63" s="127"/>
      <c r="S63" s="113"/>
      <c r="T63" s="127"/>
      <c r="U63" s="113"/>
      <c r="V63" s="127"/>
      <c r="W63" s="113">
        <f t="shared" si="73"/>
        <v>0</v>
      </c>
      <c r="X63" s="127"/>
      <c r="Y63" s="114">
        <f t="shared" si="74"/>
        <v>0</v>
      </c>
      <c r="Z63" s="127"/>
      <c r="AA63" s="113">
        <f t="shared" si="75"/>
        <v>0</v>
      </c>
      <c r="AB63" s="125"/>
      <c r="AC63" s="114">
        <f t="shared" si="76"/>
        <v>0</v>
      </c>
      <c r="AD63" s="125"/>
      <c r="AE63" s="70">
        <f t="shared" si="77"/>
        <v>0</v>
      </c>
      <c r="AF63" s="126"/>
      <c r="AG63" s="70">
        <f t="shared" si="78"/>
        <v>0</v>
      </c>
      <c r="AH63" s="85"/>
      <c r="AI63" s="85"/>
      <c r="AJ63" s="85"/>
    </row>
    <row r="64" spans="1:36" s="72" customFormat="1" ht="12" hidden="1" customHeight="1" x14ac:dyDescent="0.25">
      <c r="A64" s="115" t="s">
        <v>133</v>
      </c>
      <c r="B64" s="88"/>
      <c r="C64" s="111"/>
      <c r="D64" s="111"/>
      <c r="E64" s="111"/>
      <c r="F64" s="111"/>
      <c r="G64" s="111"/>
      <c r="H64" s="111"/>
      <c r="I64" s="111"/>
      <c r="J64" s="111"/>
      <c r="K64" s="112"/>
      <c r="L64" s="113">
        <f t="shared" si="79"/>
        <v>0</v>
      </c>
      <c r="M64" s="114">
        <f t="shared" si="70"/>
        <v>0</v>
      </c>
      <c r="N64" s="70">
        <f t="shared" si="71"/>
        <v>0</v>
      </c>
      <c r="O64" s="114">
        <f t="shared" si="80"/>
        <v>0</v>
      </c>
      <c r="P64" s="114"/>
      <c r="Q64" s="113"/>
      <c r="R64" s="127"/>
      <c r="S64" s="113"/>
      <c r="T64" s="127"/>
      <c r="U64" s="113"/>
      <c r="V64" s="127"/>
      <c r="W64" s="113">
        <f t="shared" si="73"/>
        <v>0</v>
      </c>
      <c r="X64" s="127"/>
      <c r="Y64" s="114">
        <f t="shared" si="74"/>
        <v>0</v>
      </c>
      <c r="Z64" s="127"/>
      <c r="AA64" s="113">
        <f t="shared" si="75"/>
        <v>0</v>
      </c>
      <c r="AB64" s="125"/>
      <c r="AC64" s="114">
        <f t="shared" si="76"/>
        <v>0</v>
      </c>
      <c r="AD64" s="125"/>
      <c r="AE64" s="70">
        <f t="shared" si="77"/>
        <v>0</v>
      </c>
      <c r="AF64" s="126"/>
      <c r="AG64" s="70">
        <f t="shared" si="78"/>
        <v>0</v>
      </c>
      <c r="AH64" s="85"/>
      <c r="AI64" s="85"/>
      <c r="AJ64" s="85"/>
    </row>
    <row r="65" spans="1:36" s="72" customFormat="1" ht="12" hidden="1" x14ac:dyDescent="0.25">
      <c r="A65" s="115" t="s">
        <v>134</v>
      </c>
      <c r="B65" s="88"/>
      <c r="C65" s="111"/>
      <c r="D65" s="111"/>
      <c r="E65" s="111"/>
      <c r="F65" s="111"/>
      <c r="G65" s="111"/>
      <c r="H65" s="111"/>
      <c r="I65" s="111"/>
      <c r="J65" s="111"/>
      <c r="K65" s="112"/>
      <c r="L65" s="113">
        <f t="shared" si="79"/>
        <v>0</v>
      </c>
      <c r="M65" s="114">
        <f t="shared" si="70"/>
        <v>0</v>
      </c>
      <c r="N65" s="70">
        <f t="shared" si="71"/>
        <v>0</v>
      </c>
      <c r="O65" s="114">
        <f t="shared" si="80"/>
        <v>0</v>
      </c>
      <c r="P65" s="114"/>
      <c r="Q65" s="113"/>
      <c r="R65" s="127"/>
      <c r="S65" s="113"/>
      <c r="T65" s="127"/>
      <c r="U65" s="113"/>
      <c r="V65" s="127"/>
      <c r="W65" s="113">
        <f t="shared" si="73"/>
        <v>0</v>
      </c>
      <c r="X65" s="127"/>
      <c r="Y65" s="114">
        <f>X65*$Y$9</f>
        <v>0</v>
      </c>
      <c r="Z65" s="127"/>
      <c r="AA65" s="113">
        <f t="shared" si="75"/>
        <v>0</v>
      </c>
      <c r="AB65" s="125"/>
      <c r="AC65" s="114">
        <f>AB65*$AC$9</f>
        <v>0</v>
      </c>
      <c r="AD65" s="125"/>
      <c r="AE65" s="70">
        <f t="shared" si="77"/>
        <v>0</v>
      </c>
      <c r="AF65" s="126"/>
      <c r="AG65" s="70">
        <f t="shared" si="78"/>
        <v>0</v>
      </c>
      <c r="AH65" s="85"/>
      <c r="AI65" s="85"/>
      <c r="AJ65" s="85"/>
    </row>
    <row r="66" spans="1:36" s="77" customFormat="1" ht="12" x14ac:dyDescent="0.25">
      <c r="A66" s="188" t="s">
        <v>184</v>
      </c>
      <c r="B66" s="188" t="s">
        <v>185</v>
      </c>
      <c r="C66" s="69"/>
      <c r="D66" s="69"/>
      <c r="E66" s="79" t="s">
        <v>39</v>
      </c>
      <c r="F66" s="210"/>
      <c r="G66" s="69"/>
      <c r="H66" s="69"/>
      <c r="I66" s="69"/>
      <c r="J66" s="69"/>
      <c r="K66" s="190"/>
      <c r="L66" s="70">
        <v>144</v>
      </c>
      <c r="M66" s="70">
        <f>0.5*N66</f>
        <v>48</v>
      </c>
      <c r="N66" s="70">
        <f t="shared" si="71"/>
        <v>96</v>
      </c>
      <c r="O66" s="70">
        <v>54</v>
      </c>
      <c r="P66" s="70">
        <f>SUM(P67:P68)</f>
        <v>42</v>
      </c>
      <c r="Q66" s="70">
        <f t="shared" ref="Q66:S66" si="81">SUM(Q67:Q76)</f>
        <v>0</v>
      </c>
      <c r="R66" s="127"/>
      <c r="S66" s="70">
        <f t="shared" si="81"/>
        <v>0</v>
      </c>
      <c r="T66" s="126"/>
      <c r="U66" s="189">
        <f>SUM(U67:U70)</f>
        <v>0</v>
      </c>
      <c r="V66" s="126"/>
      <c r="W66" s="189">
        <v>96</v>
      </c>
      <c r="X66" s="126"/>
      <c r="Y66" s="189"/>
      <c r="Z66" s="126"/>
      <c r="AA66" s="189">
        <f t="shared" ref="AA66" si="82">SUM(AA67:AA70)</f>
        <v>0</v>
      </c>
      <c r="AB66" s="125"/>
      <c r="AC66" s="120">
        <f t="shared" ref="AC66" si="83">SUM(AC67:AC70)</f>
        <v>0</v>
      </c>
      <c r="AD66" s="125"/>
      <c r="AE66" s="120">
        <f t="shared" ref="AE66" si="84">SUM(AE67:AE70)</f>
        <v>0</v>
      </c>
      <c r="AF66" s="125"/>
      <c r="AG66" s="120">
        <f t="shared" ref="AG66" si="85">SUM(AG67:AG70)</f>
        <v>0</v>
      </c>
      <c r="AH66" s="67"/>
      <c r="AI66" s="67"/>
      <c r="AJ66" s="67"/>
    </row>
    <row r="67" spans="1:36" s="72" customFormat="1" ht="12" hidden="1" x14ac:dyDescent="0.25">
      <c r="A67" s="115" t="s">
        <v>210</v>
      </c>
      <c r="B67" s="88"/>
      <c r="C67" s="111"/>
      <c r="D67" s="111"/>
      <c r="E67" s="111"/>
      <c r="F67" s="111"/>
      <c r="G67" s="111"/>
      <c r="H67" s="111"/>
      <c r="I67" s="111"/>
      <c r="J67" s="111"/>
      <c r="K67" s="112"/>
      <c r="L67" s="113">
        <f t="shared" ref="L67" si="86">N67+M67</f>
        <v>165</v>
      </c>
      <c r="M67" s="114">
        <f t="shared" ref="M67" si="87">0.5*N67</f>
        <v>55</v>
      </c>
      <c r="N67" s="70">
        <f t="shared" si="71"/>
        <v>110</v>
      </c>
      <c r="O67" s="114">
        <f t="shared" ref="O67" si="88">N67-P67-Q67</f>
        <v>68</v>
      </c>
      <c r="P67" s="114">
        <v>42</v>
      </c>
      <c r="Q67" s="113"/>
      <c r="R67" s="127"/>
      <c r="S67" s="113"/>
      <c r="T67" s="127"/>
      <c r="U67" s="113"/>
      <c r="V67" s="127"/>
      <c r="W67" s="113">
        <f t="shared" ref="W67:W70" si="89">V67*$W$9</f>
        <v>0</v>
      </c>
      <c r="X67" s="127">
        <v>5</v>
      </c>
      <c r="Y67" s="114">
        <f t="shared" ref="Y67:Y70" si="90">X67*$Y$9</f>
        <v>110</v>
      </c>
      <c r="Z67" s="127"/>
      <c r="AA67" s="113">
        <f t="shared" ref="AA67:AA70" si="91">Z67*$AA$9</f>
        <v>0</v>
      </c>
      <c r="AB67" s="125"/>
      <c r="AC67" s="114">
        <f t="shared" ref="AC67:AC70" si="92">AB67*$AC$9</f>
        <v>0</v>
      </c>
      <c r="AD67" s="125"/>
      <c r="AE67" s="70">
        <f t="shared" ref="AE67:AE70" si="93">AD67*$AE$9</f>
        <v>0</v>
      </c>
      <c r="AF67" s="126"/>
      <c r="AG67" s="70">
        <f t="shared" ref="AG67:AG70" si="94">AF67*$AG$9</f>
        <v>0</v>
      </c>
      <c r="AH67" s="85"/>
      <c r="AI67" s="85"/>
      <c r="AJ67" s="85"/>
    </row>
    <row r="68" spans="1:36" s="72" customFormat="1" ht="12" hidden="1" x14ac:dyDescent="0.25">
      <c r="A68" s="115" t="s">
        <v>211</v>
      </c>
      <c r="B68" s="88"/>
      <c r="C68" s="111"/>
      <c r="D68" s="111"/>
      <c r="E68" s="111"/>
      <c r="F68" s="111"/>
      <c r="G68" s="111"/>
      <c r="H68" s="111"/>
      <c r="I68" s="111"/>
      <c r="J68" s="111"/>
      <c r="K68" s="112"/>
      <c r="L68" s="113">
        <f t="shared" ref="L68:L70" si="95">N68+M68</f>
        <v>0</v>
      </c>
      <c r="M68" s="114">
        <f t="shared" ref="M68:M70" si="96">0.5*N68</f>
        <v>0</v>
      </c>
      <c r="N68" s="70">
        <f t="shared" si="71"/>
        <v>0</v>
      </c>
      <c r="O68" s="114">
        <f t="shared" ref="O68:O70" si="97">N68-P68-Q68</f>
        <v>0</v>
      </c>
      <c r="P68" s="114"/>
      <c r="Q68" s="113"/>
      <c r="R68" s="127"/>
      <c r="S68" s="113"/>
      <c r="T68" s="127"/>
      <c r="U68" s="113"/>
      <c r="V68" s="127"/>
      <c r="W68" s="113">
        <f t="shared" si="89"/>
        <v>0</v>
      </c>
      <c r="X68" s="127"/>
      <c r="Y68" s="114">
        <f t="shared" si="90"/>
        <v>0</v>
      </c>
      <c r="Z68" s="127"/>
      <c r="AA68" s="113">
        <f t="shared" si="91"/>
        <v>0</v>
      </c>
      <c r="AB68" s="125"/>
      <c r="AC68" s="114">
        <f t="shared" si="92"/>
        <v>0</v>
      </c>
      <c r="AD68" s="125"/>
      <c r="AE68" s="70">
        <f t="shared" si="93"/>
        <v>0</v>
      </c>
      <c r="AF68" s="126"/>
      <c r="AG68" s="70">
        <f t="shared" si="94"/>
        <v>0</v>
      </c>
      <c r="AH68" s="85"/>
      <c r="AI68" s="85"/>
      <c r="AJ68" s="85"/>
    </row>
    <row r="69" spans="1:36" s="72" customFormat="1" ht="12" hidden="1" x14ac:dyDescent="0.25">
      <c r="A69" s="115" t="s">
        <v>273</v>
      </c>
      <c r="B69" s="88"/>
      <c r="C69" s="111"/>
      <c r="D69" s="111"/>
      <c r="E69" s="111"/>
      <c r="F69" s="111"/>
      <c r="G69" s="111"/>
      <c r="H69" s="111"/>
      <c r="I69" s="111"/>
      <c r="J69" s="111"/>
      <c r="K69" s="112"/>
      <c r="L69" s="113">
        <f t="shared" si="95"/>
        <v>0</v>
      </c>
      <c r="M69" s="114">
        <f t="shared" si="96"/>
        <v>0</v>
      </c>
      <c r="N69" s="70">
        <f t="shared" si="71"/>
        <v>0</v>
      </c>
      <c r="O69" s="114">
        <f t="shared" si="97"/>
        <v>0</v>
      </c>
      <c r="P69" s="114"/>
      <c r="Q69" s="113"/>
      <c r="R69" s="127"/>
      <c r="S69" s="113"/>
      <c r="T69" s="127"/>
      <c r="U69" s="113"/>
      <c r="V69" s="127"/>
      <c r="W69" s="113"/>
      <c r="X69" s="127"/>
      <c r="Y69" s="114"/>
      <c r="Z69" s="127"/>
      <c r="AA69" s="113">
        <f t="shared" si="91"/>
        <v>0</v>
      </c>
      <c r="AB69" s="125"/>
      <c r="AC69" s="114">
        <f t="shared" si="92"/>
        <v>0</v>
      </c>
      <c r="AD69" s="125"/>
      <c r="AE69" s="70">
        <f t="shared" si="93"/>
        <v>0</v>
      </c>
      <c r="AF69" s="126"/>
      <c r="AG69" s="70">
        <f t="shared" si="94"/>
        <v>0</v>
      </c>
      <c r="AH69" s="85"/>
      <c r="AI69" s="85"/>
      <c r="AJ69" s="85"/>
    </row>
    <row r="70" spans="1:36" s="72" customFormat="1" ht="12" hidden="1" customHeight="1" x14ac:dyDescent="0.25">
      <c r="A70" s="115" t="s">
        <v>274</v>
      </c>
      <c r="B70" s="88"/>
      <c r="C70" s="111"/>
      <c r="D70" s="111"/>
      <c r="E70" s="111"/>
      <c r="F70" s="111"/>
      <c r="G70" s="111"/>
      <c r="H70" s="111"/>
      <c r="I70" s="111"/>
      <c r="J70" s="111"/>
      <c r="K70" s="112"/>
      <c r="L70" s="113">
        <f t="shared" si="95"/>
        <v>0</v>
      </c>
      <c r="M70" s="114">
        <f t="shared" si="96"/>
        <v>0</v>
      </c>
      <c r="N70" s="70">
        <f t="shared" si="71"/>
        <v>0</v>
      </c>
      <c r="O70" s="114">
        <f t="shared" si="97"/>
        <v>0</v>
      </c>
      <c r="P70" s="114"/>
      <c r="Q70" s="113"/>
      <c r="R70" s="127"/>
      <c r="S70" s="113"/>
      <c r="T70" s="127"/>
      <c r="U70" s="113"/>
      <c r="V70" s="127"/>
      <c r="W70" s="113">
        <f t="shared" si="89"/>
        <v>0</v>
      </c>
      <c r="X70" s="127"/>
      <c r="Y70" s="114">
        <f t="shared" si="90"/>
        <v>0</v>
      </c>
      <c r="Z70" s="127"/>
      <c r="AA70" s="113">
        <f t="shared" si="91"/>
        <v>0</v>
      </c>
      <c r="AB70" s="125"/>
      <c r="AC70" s="114">
        <f t="shared" si="92"/>
        <v>0</v>
      </c>
      <c r="AD70" s="125"/>
      <c r="AE70" s="70">
        <f t="shared" si="93"/>
        <v>0</v>
      </c>
      <c r="AF70" s="126"/>
      <c r="AG70" s="70">
        <f t="shared" si="94"/>
        <v>0</v>
      </c>
      <c r="AH70" s="85"/>
      <c r="AI70" s="85"/>
      <c r="AJ70" s="85"/>
    </row>
    <row r="71" spans="1:36" s="77" customFormat="1" ht="12" x14ac:dyDescent="0.25">
      <c r="A71" s="188" t="s">
        <v>186</v>
      </c>
      <c r="B71" s="188" t="s">
        <v>187</v>
      </c>
      <c r="C71" s="69"/>
      <c r="D71" s="69"/>
      <c r="E71" s="69"/>
      <c r="F71" s="69"/>
      <c r="G71" s="69" t="s">
        <v>51</v>
      </c>
      <c r="H71" s="69"/>
      <c r="I71" s="69"/>
      <c r="J71" s="69"/>
      <c r="K71" s="190"/>
      <c r="L71" s="70">
        <f t="shared" ref="L71:S71" si="98">SUM(L72:L75)</f>
        <v>63</v>
      </c>
      <c r="M71" s="70">
        <f>SUM(M72:M75)</f>
        <v>21</v>
      </c>
      <c r="N71" s="70">
        <f t="shared" si="71"/>
        <v>42</v>
      </c>
      <c r="O71" s="70">
        <f t="shared" si="98"/>
        <v>16</v>
      </c>
      <c r="P71" s="70">
        <f t="shared" si="98"/>
        <v>26</v>
      </c>
      <c r="Q71" s="70">
        <f t="shared" si="98"/>
        <v>0</v>
      </c>
      <c r="R71" s="127"/>
      <c r="S71" s="70">
        <f t="shared" si="98"/>
        <v>0</v>
      </c>
      <c r="T71" s="126"/>
      <c r="U71" s="70">
        <f>SUM(U72:U75)</f>
        <v>0</v>
      </c>
      <c r="V71" s="126"/>
      <c r="W71" s="70">
        <f t="shared" ref="W71" si="99">SUM(W72:W75)</f>
        <v>0</v>
      </c>
      <c r="X71" s="126"/>
      <c r="Y71" s="189">
        <f t="shared" ref="Y71" si="100">SUM(Y72:Y75)</f>
        <v>0</v>
      </c>
      <c r="Z71" s="126"/>
      <c r="AA71" s="70">
        <f>SUM(AA72:AA75)</f>
        <v>42</v>
      </c>
      <c r="AB71" s="125"/>
      <c r="AC71" s="120">
        <f t="shared" ref="AC71:AE71" si="101">SUM(AC72:AC75)</f>
        <v>0</v>
      </c>
      <c r="AD71" s="125"/>
      <c r="AE71" s="120">
        <f t="shared" si="101"/>
        <v>0</v>
      </c>
      <c r="AF71" s="125"/>
      <c r="AG71" s="120">
        <f>SUM(AG72:AG75)</f>
        <v>0</v>
      </c>
      <c r="AH71" s="67"/>
      <c r="AI71" s="67"/>
      <c r="AJ71" s="67"/>
    </row>
    <row r="72" spans="1:36" s="72" customFormat="1" ht="12" hidden="1" x14ac:dyDescent="0.25">
      <c r="A72" s="115" t="s">
        <v>212</v>
      </c>
      <c r="B72" s="88"/>
      <c r="C72" s="111"/>
      <c r="D72" s="111"/>
      <c r="E72" s="111"/>
      <c r="F72" s="111"/>
      <c r="G72" s="111"/>
      <c r="H72" s="111"/>
      <c r="I72" s="111"/>
      <c r="J72" s="111"/>
      <c r="K72" s="112"/>
      <c r="L72" s="113">
        <f t="shared" ref="L72" si="102">N72+M72</f>
        <v>63</v>
      </c>
      <c r="M72" s="114">
        <f t="shared" ref="M72" si="103">0.5*N72</f>
        <v>21</v>
      </c>
      <c r="N72" s="70">
        <f t="shared" si="71"/>
        <v>42</v>
      </c>
      <c r="O72" s="114">
        <f t="shared" ref="O72" si="104">N72-P72-Q72</f>
        <v>16</v>
      </c>
      <c r="P72" s="114">
        <v>26</v>
      </c>
      <c r="Q72" s="113"/>
      <c r="R72" s="127"/>
      <c r="S72" s="113"/>
      <c r="T72" s="127"/>
      <c r="U72" s="113"/>
      <c r="V72" s="127"/>
      <c r="W72" s="113">
        <f t="shared" ref="W72:W75" si="105">V72*$W$9</f>
        <v>0</v>
      </c>
      <c r="X72" s="127"/>
      <c r="Y72" s="114">
        <f t="shared" ref="Y72:Y74" si="106">X72*$Y$9</f>
        <v>0</v>
      </c>
      <c r="Z72" s="127">
        <v>3</v>
      </c>
      <c r="AA72" s="113">
        <f>Z72*$AA$9</f>
        <v>42</v>
      </c>
      <c r="AB72" s="125"/>
      <c r="AC72" s="114">
        <f t="shared" ref="AC72:AC74" si="107">AB72*$AC$9</f>
        <v>0</v>
      </c>
      <c r="AD72" s="125"/>
      <c r="AE72" s="70">
        <f t="shared" ref="AE72:AE75" si="108">AD72*$AE$9</f>
        <v>0</v>
      </c>
      <c r="AF72" s="126"/>
      <c r="AG72" s="70">
        <f t="shared" ref="AG72:AG75" si="109">AF72*$AG$9</f>
        <v>0</v>
      </c>
      <c r="AH72" s="85"/>
      <c r="AI72" s="85"/>
      <c r="AJ72" s="85"/>
    </row>
    <row r="73" spans="1:36" s="72" customFormat="1" ht="12" hidden="1" x14ac:dyDescent="0.25">
      <c r="A73" s="115" t="s">
        <v>213</v>
      </c>
      <c r="B73" s="88"/>
      <c r="C73" s="111"/>
      <c r="D73" s="111"/>
      <c r="E73" s="111"/>
      <c r="F73" s="111"/>
      <c r="G73" s="111"/>
      <c r="H73" s="111"/>
      <c r="I73" s="111"/>
      <c r="J73" s="111"/>
      <c r="K73" s="112"/>
      <c r="L73" s="113">
        <f t="shared" ref="L73:L75" si="110">N73+M73</f>
        <v>0</v>
      </c>
      <c r="M73" s="114">
        <f t="shared" ref="M73:M75" si="111">0.5*N73</f>
        <v>0</v>
      </c>
      <c r="N73" s="70">
        <f t="shared" si="71"/>
        <v>0</v>
      </c>
      <c r="O73" s="114">
        <f t="shared" ref="O73:O75" si="112">N73-P73-Q73</f>
        <v>0</v>
      </c>
      <c r="P73" s="114"/>
      <c r="Q73" s="113"/>
      <c r="R73" s="127"/>
      <c r="S73" s="113"/>
      <c r="T73" s="127"/>
      <c r="U73" s="113"/>
      <c r="V73" s="127"/>
      <c r="W73" s="113">
        <f t="shared" si="105"/>
        <v>0</v>
      </c>
      <c r="X73" s="127"/>
      <c r="Y73" s="114">
        <f t="shared" si="106"/>
        <v>0</v>
      </c>
      <c r="Z73" s="127"/>
      <c r="AA73" s="113">
        <f t="shared" ref="AA73:AA75" si="113">Z73*$AA$9</f>
        <v>0</v>
      </c>
      <c r="AB73" s="125"/>
      <c r="AC73" s="114">
        <f t="shared" si="107"/>
        <v>0</v>
      </c>
      <c r="AD73" s="125"/>
      <c r="AE73" s="70">
        <f t="shared" si="108"/>
        <v>0</v>
      </c>
      <c r="AF73" s="126"/>
      <c r="AG73" s="70">
        <f t="shared" si="109"/>
        <v>0</v>
      </c>
      <c r="AH73" s="85"/>
      <c r="AI73" s="85"/>
      <c r="AJ73" s="85"/>
    </row>
    <row r="74" spans="1:36" s="72" customFormat="1" ht="12" hidden="1" customHeight="1" x14ac:dyDescent="0.25">
      <c r="A74" s="115" t="s">
        <v>275</v>
      </c>
      <c r="B74" s="88"/>
      <c r="C74" s="111"/>
      <c r="D74" s="111"/>
      <c r="E74" s="111"/>
      <c r="F74" s="111"/>
      <c r="G74" s="111"/>
      <c r="H74" s="111"/>
      <c r="I74" s="111"/>
      <c r="J74" s="111"/>
      <c r="K74" s="112"/>
      <c r="L74" s="113">
        <f t="shared" si="110"/>
        <v>0</v>
      </c>
      <c r="M74" s="114">
        <f t="shared" si="111"/>
        <v>0</v>
      </c>
      <c r="N74" s="70">
        <f t="shared" si="71"/>
        <v>0</v>
      </c>
      <c r="O74" s="114">
        <f t="shared" si="112"/>
        <v>0</v>
      </c>
      <c r="P74" s="114"/>
      <c r="Q74" s="113"/>
      <c r="R74" s="127"/>
      <c r="S74" s="113"/>
      <c r="T74" s="127"/>
      <c r="U74" s="113"/>
      <c r="V74" s="127"/>
      <c r="W74" s="113">
        <f t="shared" si="105"/>
        <v>0</v>
      </c>
      <c r="X74" s="127"/>
      <c r="Y74" s="114">
        <f t="shared" si="106"/>
        <v>0</v>
      </c>
      <c r="Z74" s="127"/>
      <c r="AA74" s="113">
        <f t="shared" si="113"/>
        <v>0</v>
      </c>
      <c r="AB74" s="125"/>
      <c r="AC74" s="114">
        <f t="shared" si="107"/>
        <v>0</v>
      </c>
      <c r="AD74" s="125"/>
      <c r="AE74" s="70">
        <f t="shared" si="108"/>
        <v>0</v>
      </c>
      <c r="AF74" s="126"/>
      <c r="AG74" s="70">
        <f t="shared" si="109"/>
        <v>0</v>
      </c>
      <c r="AH74" s="85"/>
      <c r="AI74" s="85"/>
      <c r="AJ74" s="85"/>
    </row>
    <row r="75" spans="1:36" s="72" customFormat="1" ht="12" hidden="1" x14ac:dyDescent="0.25">
      <c r="A75" s="115" t="s">
        <v>276</v>
      </c>
      <c r="B75" s="88"/>
      <c r="C75" s="111"/>
      <c r="D75" s="111"/>
      <c r="E75" s="111"/>
      <c r="F75" s="111"/>
      <c r="G75" s="111"/>
      <c r="H75" s="111"/>
      <c r="I75" s="111"/>
      <c r="J75" s="111"/>
      <c r="K75" s="112"/>
      <c r="L75" s="113">
        <f t="shared" si="110"/>
        <v>0</v>
      </c>
      <c r="M75" s="114">
        <f t="shared" si="111"/>
        <v>0</v>
      </c>
      <c r="N75" s="70">
        <f t="shared" si="71"/>
        <v>0</v>
      </c>
      <c r="O75" s="114">
        <f t="shared" si="112"/>
        <v>0</v>
      </c>
      <c r="P75" s="114"/>
      <c r="Q75" s="113"/>
      <c r="R75" s="127"/>
      <c r="S75" s="113"/>
      <c r="T75" s="127"/>
      <c r="U75" s="113"/>
      <c r="V75" s="127"/>
      <c r="W75" s="113">
        <f t="shared" si="105"/>
        <v>0</v>
      </c>
      <c r="X75" s="127"/>
      <c r="Y75" s="114">
        <f>X75*$Y$9</f>
        <v>0</v>
      </c>
      <c r="Z75" s="127"/>
      <c r="AA75" s="113">
        <f t="shared" si="113"/>
        <v>0</v>
      </c>
      <c r="AB75" s="125"/>
      <c r="AC75" s="114">
        <f>AB75*$AC$9</f>
        <v>0</v>
      </c>
      <c r="AD75" s="125"/>
      <c r="AE75" s="70">
        <f t="shared" si="108"/>
        <v>0</v>
      </c>
      <c r="AF75" s="126"/>
      <c r="AG75" s="70">
        <f t="shared" si="109"/>
        <v>0</v>
      </c>
      <c r="AH75" s="85"/>
      <c r="AI75" s="85"/>
      <c r="AJ75" s="85"/>
    </row>
    <row r="76" spans="1:36" s="77" customFormat="1" ht="12" x14ac:dyDescent="0.25">
      <c r="A76" s="188" t="s">
        <v>61</v>
      </c>
      <c r="B76" s="188" t="s">
        <v>62</v>
      </c>
      <c r="C76" s="69"/>
      <c r="D76" s="69"/>
      <c r="E76" s="69"/>
      <c r="F76" s="69"/>
      <c r="G76" s="69" t="s">
        <v>51</v>
      </c>
      <c r="H76" s="69"/>
      <c r="I76" s="69"/>
      <c r="J76" s="69"/>
      <c r="K76" s="190"/>
      <c r="L76" s="70">
        <f t="shared" ref="L76:L77" si="114">N76+M76</f>
        <v>72</v>
      </c>
      <c r="M76" s="189"/>
      <c r="N76" s="70">
        <f>SUM(S76,U76,W76,Y76,AA76,AC76,AE76,AG76)</f>
        <v>72</v>
      </c>
      <c r="O76" s="189"/>
      <c r="P76" s="70">
        <f>N76</f>
        <v>72</v>
      </c>
      <c r="Q76" s="70"/>
      <c r="R76" s="127"/>
      <c r="S76" s="70"/>
      <c r="T76" s="126"/>
      <c r="U76" s="70"/>
      <c r="V76" s="126"/>
      <c r="W76" s="70"/>
      <c r="X76" s="126"/>
      <c r="Y76" s="189">
        <f>1*36</f>
        <v>36</v>
      </c>
      <c r="Z76" s="126"/>
      <c r="AA76" s="70">
        <v>36</v>
      </c>
      <c r="AB76" s="125"/>
      <c r="AC76" s="120"/>
      <c r="AD76" s="125"/>
      <c r="AE76" s="120"/>
      <c r="AF76" s="125"/>
      <c r="AG76" s="120"/>
      <c r="AH76" s="67"/>
      <c r="AI76" s="67"/>
      <c r="AJ76" s="67"/>
    </row>
    <row r="77" spans="1:36" s="72" customFormat="1" ht="12" hidden="1" x14ac:dyDescent="0.25">
      <c r="A77" s="68" t="s">
        <v>63</v>
      </c>
      <c r="B77" s="68" t="s">
        <v>64</v>
      </c>
      <c r="C77" s="191"/>
      <c r="D77" s="191"/>
      <c r="E77" s="191"/>
      <c r="F77" s="191"/>
      <c r="G77" s="191"/>
      <c r="H77" s="191"/>
      <c r="I77" s="191"/>
      <c r="J77" s="191"/>
      <c r="K77" s="192"/>
      <c r="L77" s="70">
        <f t="shared" si="114"/>
        <v>0</v>
      </c>
      <c r="M77" s="189"/>
      <c r="N77" s="70">
        <f t="shared" ref="N77" si="115">SUM(S77,U77,W77,Y77,AA77,AC77,AE77,AG77)</f>
        <v>0</v>
      </c>
      <c r="O77" s="189">
        <f t="shared" ref="O77" si="116">N77-P77-Q77</f>
        <v>0</v>
      </c>
      <c r="P77" s="70">
        <f>N77</f>
        <v>0</v>
      </c>
      <c r="Q77" s="70"/>
      <c r="R77" s="127"/>
      <c r="S77" s="70"/>
      <c r="T77" s="126"/>
      <c r="U77" s="70"/>
      <c r="V77" s="126"/>
      <c r="W77" s="191"/>
      <c r="X77" s="126"/>
      <c r="Y77" s="189">
        <f t="shared" si="74"/>
        <v>0</v>
      </c>
      <c r="Z77" s="126"/>
      <c r="AA77" s="70"/>
      <c r="AB77" s="126"/>
      <c r="AC77" s="189"/>
      <c r="AD77" s="126"/>
      <c r="AE77" s="189"/>
      <c r="AF77" s="126"/>
      <c r="AG77" s="189"/>
      <c r="AH77" s="85"/>
      <c r="AI77" s="85"/>
      <c r="AJ77" s="85"/>
    </row>
    <row r="78" spans="1:36" s="77" customFormat="1" ht="12" x14ac:dyDescent="0.25">
      <c r="A78" s="91" t="s">
        <v>188</v>
      </c>
      <c r="B78" s="91" t="s">
        <v>189</v>
      </c>
      <c r="C78" s="92"/>
      <c r="D78" s="92"/>
      <c r="E78" s="92"/>
      <c r="F78" s="92"/>
      <c r="G78" s="92"/>
      <c r="H78" s="92"/>
      <c r="I78" s="92"/>
      <c r="J78" s="92" t="s">
        <v>217</v>
      </c>
      <c r="K78" s="76"/>
      <c r="L78" s="93">
        <f>SUM(L79,L84,L94,L95)</f>
        <v>642</v>
      </c>
      <c r="M78" s="93">
        <f>SUM(M79,M84,M89,M94,M95)</f>
        <v>178</v>
      </c>
      <c r="N78" s="93">
        <f>SUM(N79,N84,N89,N94,N95)</f>
        <v>464</v>
      </c>
      <c r="O78" s="93">
        <f>SUM(O79,O84,O89,O94,O95)</f>
        <v>80</v>
      </c>
      <c r="P78" s="93">
        <f>SUM(P79,P84,P89,P94,P95)</f>
        <v>364</v>
      </c>
      <c r="Q78" s="93">
        <f t="shared" ref="Q78" si="117">SUM(Q79,Q84,Q89,Q94,Q95)</f>
        <v>20</v>
      </c>
      <c r="R78" s="127"/>
      <c r="S78" s="93"/>
      <c r="T78" s="125"/>
      <c r="U78" s="93"/>
      <c r="V78" s="125"/>
      <c r="W78" s="93">
        <f>SUM(W79,W84,W89,W94,W95)</f>
        <v>0</v>
      </c>
      <c r="X78" s="125"/>
      <c r="Y78" s="93">
        <f t="shared" ref="Y78" si="118">SUM(Y79,Y84,Y89,Y94,Y95)</f>
        <v>0</v>
      </c>
      <c r="Z78" s="125"/>
      <c r="AA78" s="93">
        <f>SUM(AA79,AA84,AA89,AA94,AA95)</f>
        <v>0</v>
      </c>
      <c r="AB78" s="125"/>
      <c r="AC78" s="93">
        <f>SUM(AC79,AC84,AC89,AC94,AC95)</f>
        <v>308</v>
      </c>
      <c r="AD78" s="125"/>
      <c r="AE78" s="93">
        <f t="shared" ref="AE78" si="119">SUM(AE79,AE84,AE89,AE94,AE95)</f>
        <v>120</v>
      </c>
      <c r="AF78" s="126"/>
      <c r="AG78" s="93">
        <f>SUM(AG79,AG84,AG89,AG94,AG95)</f>
        <v>36</v>
      </c>
      <c r="AH78" s="67"/>
      <c r="AI78" s="67"/>
      <c r="AJ78" s="67"/>
    </row>
    <row r="79" spans="1:36" s="77" customFormat="1" ht="24" x14ac:dyDescent="0.25">
      <c r="A79" s="188" t="s">
        <v>190</v>
      </c>
      <c r="B79" s="188" t="s">
        <v>191</v>
      </c>
      <c r="C79" s="69"/>
      <c r="D79" s="69"/>
      <c r="E79" s="79"/>
      <c r="F79" s="69"/>
      <c r="G79" s="69"/>
      <c r="H79" s="79" t="s">
        <v>39</v>
      </c>
      <c r="I79" s="69"/>
      <c r="J79" s="69"/>
      <c r="K79" s="190"/>
      <c r="L79" s="70">
        <v>231</v>
      </c>
      <c r="M79" s="70">
        <f>0.5*N79</f>
        <v>77</v>
      </c>
      <c r="N79" s="70">
        <f>SUM(S79,U79,W79,Y79,AA79,AC79,AE79,AG79)</f>
        <v>154</v>
      </c>
      <c r="O79" s="70">
        <v>34</v>
      </c>
      <c r="P79" s="70">
        <f t="shared" ref="P79:AG79" si="120">SUM(P80:P83)</f>
        <v>120</v>
      </c>
      <c r="Q79" s="70">
        <f t="shared" si="120"/>
        <v>0</v>
      </c>
      <c r="R79" s="127"/>
      <c r="S79" s="70">
        <f t="shared" si="120"/>
        <v>0</v>
      </c>
      <c r="T79" s="70">
        <f t="shared" si="120"/>
        <v>0</v>
      </c>
      <c r="U79" s="70">
        <f t="shared" si="120"/>
        <v>0</v>
      </c>
      <c r="V79" s="70">
        <f t="shared" si="120"/>
        <v>8</v>
      </c>
      <c r="W79" s="70"/>
      <c r="X79" s="70">
        <f t="shared" si="120"/>
        <v>2</v>
      </c>
      <c r="Y79" s="70"/>
      <c r="Z79" s="70">
        <f t="shared" si="120"/>
        <v>0</v>
      </c>
      <c r="AA79" s="70">
        <f t="shared" si="120"/>
        <v>0</v>
      </c>
      <c r="AB79" s="70">
        <f t="shared" si="120"/>
        <v>0</v>
      </c>
      <c r="AC79" s="70">
        <v>154</v>
      </c>
      <c r="AD79" s="70">
        <f t="shared" si="120"/>
        <v>0</v>
      </c>
      <c r="AE79" s="70">
        <f t="shared" si="120"/>
        <v>0</v>
      </c>
      <c r="AF79" s="70">
        <f t="shared" si="120"/>
        <v>0</v>
      </c>
      <c r="AG79" s="70">
        <f t="shared" si="120"/>
        <v>0</v>
      </c>
      <c r="AH79" s="67"/>
      <c r="AI79" s="67"/>
      <c r="AJ79" s="67"/>
    </row>
    <row r="80" spans="1:36" s="72" customFormat="1" ht="12" hidden="1" x14ac:dyDescent="0.25">
      <c r="A80" s="115" t="s">
        <v>214</v>
      </c>
      <c r="B80" s="88"/>
      <c r="C80" s="111"/>
      <c r="D80" s="111"/>
      <c r="E80" s="111"/>
      <c r="F80" s="111"/>
      <c r="G80" s="111"/>
      <c r="H80" s="111"/>
      <c r="I80" s="111"/>
      <c r="J80" s="111"/>
      <c r="K80" s="112"/>
      <c r="L80" s="113">
        <f t="shared" ref="L80:L83" si="121">N80+M80</f>
        <v>258</v>
      </c>
      <c r="M80" s="70">
        <f t="shared" ref="M80:M84" si="122">0.5*N80</f>
        <v>86</v>
      </c>
      <c r="N80" s="70">
        <f t="shared" ref="N80:N95" si="123">SUM(S80,U80,W80,Y80,AA80,AC80,AE80,AG80)</f>
        <v>172</v>
      </c>
      <c r="O80" s="114">
        <f t="shared" ref="O80:O83" si="124">N80-P80-Q80</f>
        <v>52</v>
      </c>
      <c r="P80" s="114">
        <v>120</v>
      </c>
      <c r="Q80" s="113"/>
      <c r="R80" s="127"/>
      <c r="S80" s="113"/>
      <c r="T80" s="127"/>
      <c r="U80" s="113"/>
      <c r="V80" s="127">
        <v>8</v>
      </c>
      <c r="W80" s="113">
        <f t="shared" ref="W80:W83" si="125">V80*$W$9</f>
        <v>128</v>
      </c>
      <c r="X80" s="127">
        <v>2</v>
      </c>
      <c r="Y80" s="114">
        <f t="shared" ref="Y80:Y82" si="126">X80*$Y$9</f>
        <v>44</v>
      </c>
      <c r="Z80" s="127"/>
      <c r="AA80" s="113">
        <f t="shared" ref="AA80:AA83" si="127">Z80*$AA$9</f>
        <v>0</v>
      </c>
      <c r="AB80" s="127"/>
      <c r="AC80" s="114">
        <f t="shared" ref="AC80:AC82" si="128">AB80*$AC$9</f>
        <v>0</v>
      </c>
      <c r="AD80" s="125"/>
      <c r="AE80" s="70">
        <f t="shared" ref="AE80:AE83" si="129">AD80*$AE$9</f>
        <v>0</v>
      </c>
      <c r="AF80" s="126"/>
      <c r="AG80" s="70">
        <f t="shared" ref="AG80:AG83" si="130">AF80*$AG$9</f>
        <v>0</v>
      </c>
      <c r="AH80" s="85"/>
      <c r="AI80" s="85"/>
      <c r="AJ80" s="85"/>
    </row>
    <row r="81" spans="1:36" s="72" customFormat="1" ht="12" hidden="1" x14ac:dyDescent="0.25">
      <c r="A81" s="115" t="s">
        <v>215</v>
      </c>
      <c r="B81" s="88"/>
      <c r="C81" s="111"/>
      <c r="D81" s="111"/>
      <c r="E81" s="111"/>
      <c r="F81" s="111"/>
      <c r="G81" s="111"/>
      <c r="H81" s="111"/>
      <c r="I81" s="111"/>
      <c r="J81" s="111"/>
      <c r="K81" s="112"/>
      <c r="L81" s="113">
        <f t="shared" si="121"/>
        <v>0</v>
      </c>
      <c r="M81" s="70">
        <f t="shared" si="122"/>
        <v>0</v>
      </c>
      <c r="N81" s="70">
        <f t="shared" si="123"/>
        <v>0</v>
      </c>
      <c r="O81" s="114">
        <f t="shared" si="124"/>
        <v>0</v>
      </c>
      <c r="P81" s="114"/>
      <c r="Q81" s="113"/>
      <c r="R81" s="127"/>
      <c r="S81" s="113"/>
      <c r="T81" s="127"/>
      <c r="U81" s="113"/>
      <c r="V81" s="127"/>
      <c r="W81" s="113">
        <f t="shared" si="125"/>
        <v>0</v>
      </c>
      <c r="X81" s="127"/>
      <c r="Y81" s="114">
        <f t="shared" si="126"/>
        <v>0</v>
      </c>
      <c r="Z81" s="127"/>
      <c r="AA81" s="113">
        <f t="shared" si="127"/>
        <v>0</v>
      </c>
      <c r="AB81" s="127"/>
      <c r="AC81" s="114">
        <f t="shared" si="128"/>
        <v>0</v>
      </c>
      <c r="AD81" s="125"/>
      <c r="AE81" s="70">
        <f t="shared" si="129"/>
        <v>0</v>
      </c>
      <c r="AF81" s="126"/>
      <c r="AG81" s="70">
        <f t="shared" si="130"/>
        <v>0</v>
      </c>
      <c r="AH81" s="85"/>
      <c r="AI81" s="85"/>
      <c r="AJ81" s="85"/>
    </row>
    <row r="82" spans="1:36" s="72" customFormat="1" ht="12" hidden="1" customHeight="1" x14ac:dyDescent="0.25">
      <c r="A82" s="115" t="s">
        <v>268</v>
      </c>
      <c r="B82" s="88"/>
      <c r="C82" s="111"/>
      <c r="D82" s="111"/>
      <c r="E82" s="111"/>
      <c r="F82" s="111"/>
      <c r="G82" s="111"/>
      <c r="H82" s="111"/>
      <c r="I82" s="111"/>
      <c r="J82" s="111"/>
      <c r="K82" s="112"/>
      <c r="L82" s="113">
        <f t="shared" si="121"/>
        <v>0</v>
      </c>
      <c r="M82" s="70">
        <f t="shared" si="122"/>
        <v>0</v>
      </c>
      <c r="N82" s="70">
        <f t="shared" si="123"/>
        <v>0</v>
      </c>
      <c r="O82" s="114">
        <f t="shared" si="124"/>
        <v>0</v>
      </c>
      <c r="P82" s="114"/>
      <c r="Q82" s="113"/>
      <c r="R82" s="127"/>
      <c r="S82" s="113"/>
      <c r="T82" s="127"/>
      <c r="U82" s="113"/>
      <c r="V82" s="127"/>
      <c r="W82" s="113">
        <f t="shared" si="125"/>
        <v>0</v>
      </c>
      <c r="X82" s="127"/>
      <c r="Y82" s="114">
        <f t="shared" si="126"/>
        <v>0</v>
      </c>
      <c r="Z82" s="127"/>
      <c r="AA82" s="113">
        <f t="shared" si="127"/>
        <v>0</v>
      </c>
      <c r="AB82" s="127"/>
      <c r="AC82" s="114">
        <f t="shared" si="128"/>
        <v>0</v>
      </c>
      <c r="AD82" s="125"/>
      <c r="AE82" s="70">
        <f t="shared" si="129"/>
        <v>0</v>
      </c>
      <c r="AF82" s="126"/>
      <c r="AG82" s="70">
        <f t="shared" si="130"/>
        <v>0</v>
      </c>
      <c r="AH82" s="85"/>
      <c r="AI82" s="85"/>
      <c r="AJ82" s="85"/>
    </row>
    <row r="83" spans="1:36" s="72" customFormat="1" ht="12" hidden="1" x14ac:dyDescent="0.25">
      <c r="A83" s="115" t="s">
        <v>269</v>
      </c>
      <c r="B83" s="88"/>
      <c r="C83" s="111"/>
      <c r="D83" s="111"/>
      <c r="E83" s="111"/>
      <c r="F83" s="111"/>
      <c r="G83" s="111"/>
      <c r="H83" s="111"/>
      <c r="I83" s="111"/>
      <c r="J83" s="111"/>
      <c r="K83" s="112"/>
      <c r="L83" s="113">
        <f t="shared" si="121"/>
        <v>0</v>
      </c>
      <c r="M83" s="70">
        <f t="shared" si="122"/>
        <v>0</v>
      </c>
      <c r="N83" s="70">
        <f t="shared" si="123"/>
        <v>0</v>
      </c>
      <c r="O83" s="114">
        <f t="shared" si="124"/>
        <v>0</v>
      </c>
      <c r="P83" s="114"/>
      <c r="Q83" s="113"/>
      <c r="R83" s="127"/>
      <c r="S83" s="113"/>
      <c r="T83" s="127"/>
      <c r="U83" s="113"/>
      <c r="V83" s="127"/>
      <c r="W83" s="113">
        <f t="shared" si="125"/>
        <v>0</v>
      </c>
      <c r="X83" s="127"/>
      <c r="Y83" s="114">
        <f>X83*$Y$9</f>
        <v>0</v>
      </c>
      <c r="Z83" s="127"/>
      <c r="AA83" s="113">
        <f t="shared" si="127"/>
        <v>0</v>
      </c>
      <c r="AB83" s="127"/>
      <c r="AC83" s="114">
        <f>AB83*$AC$9</f>
        <v>0</v>
      </c>
      <c r="AD83" s="125"/>
      <c r="AE83" s="70">
        <f t="shared" si="129"/>
        <v>0</v>
      </c>
      <c r="AF83" s="126"/>
      <c r="AG83" s="70">
        <f t="shared" si="130"/>
        <v>0</v>
      </c>
      <c r="AH83" s="85"/>
      <c r="AI83" s="85"/>
      <c r="AJ83" s="85"/>
    </row>
    <row r="84" spans="1:36" s="77" customFormat="1" ht="12" x14ac:dyDescent="0.25">
      <c r="A84" s="188" t="s">
        <v>192</v>
      </c>
      <c r="B84" s="188" t="s">
        <v>193</v>
      </c>
      <c r="C84" s="69"/>
      <c r="D84" s="69"/>
      <c r="E84" s="69"/>
      <c r="F84" s="69"/>
      <c r="G84" s="69"/>
      <c r="H84" s="69"/>
      <c r="I84" s="79" t="s">
        <v>39</v>
      </c>
      <c r="J84" s="69"/>
      <c r="K84" s="190"/>
      <c r="L84" s="70">
        <v>303</v>
      </c>
      <c r="M84" s="70">
        <f t="shared" si="122"/>
        <v>101</v>
      </c>
      <c r="N84" s="70">
        <f t="shared" si="123"/>
        <v>202</v>
      </c>
      <c r="O84" s="70">
        <v>46</v>
      </c>
      <c r="P84" s="70">
        <v>136</v>
      </c>
      <c r="Q84" s="70">
        <f t="shared" ref="Q84" si="131">SUM(Q85:Q88)</f>
        <v>20</v>
      </c>
      <c r="R84" s="127"/>
      <c r="S84" s="70">
        <f t="shared" ref="S84" si="132">SUM(S85:S94)</f>
        <v>0</v>
      </c>
      <c r="T84" s="126"/>
      <c r="U84" s="189">
        <f>SUM(U85:U88)</f>
        <v>0</v>
      </c>
      <c r="V84" s="126"/>
      <c r="W84" s="189">
        <f t="shared" ref="W84" si="133">SUM(W85:W88)</f>
        <v>0</v>
      </c>
      <c r="X84" s="126"/>
      <c r="Y84" s="189">
        <f t="shared" ref="Y84" si="134">SUM(Y85:Y88)</f>
        <v>0</v>
      </c>
      <c r="Z84" s="126"/>
      <c r="AA84" s="189"/>
      <c r="AB84" s="126"/>
      <c r="AC84" s="189">
        <v>154</v>
      </c>
      <c r="AD84" s="125"/>
      <c r="AE84" s="208">
        <v>48</v>
      </c>
      <c r="AF84" s="125"/>
      <c r="AG84" s="120">
        <f t="shared" ref="AG84" si="135">SUM(AG85:AG88)</f>
        <v>0</v>
      </c>
      <c r="AH84" s="67"/>
      <c r="AI84" s="67"/>
      <c r="AJ84" s="67"/>
    </row>
    <row r="85" spans="1:36" s="72" customFormat="1" ht="12" hidden="1" x14ac:dyDescent="0.25">
      <c r="A85" s="115" t="s">
        <v>216</v>
      </c>
      <c r="B85" s="88"/>
      <c r="C85" s="111"/>
      <c r="D85" s="111"/>
      <c r="E85" s="111"/>
      <c r="F85" s="111"/>
      <c r="G85" s="111"/>
      <c r="H85" s="111"/>
      <c r="I85" s="111"/>
      <c r="J85" s="111"/>
      <c r="K85" s="112"/>
      <c r="L85" s="113">
        <f t="shared" ref="L85" si="136">N85+M85</f>
        <v>171</v>
      </c>
      <c r="M85" s="114">
        <f t="shared" ref="M85" si="137">0.5*N85</f>
        <v>57</v>
      </c>
      <c r="N85" s="70">
        <f t="shared" si="123"/>
        <v>114</v>
      </c>
      <c r="O85" s="114">
        <f t="shared" ref="O85" si="138">N85-P85-Q85</f>
        <v>44</v>
      </c>
      <c r="P85" s="114">
        <v>50</v>
      </c>
      <c r="Q85" s="113">
        <v>20</v>
      </c>
      <c r="R85" s="127"/>
      <c r="S85" s="113"/>
      <c r="T85" s="127"/>
      <c r="U85" s="113"/>
      <c r="V85" s="127"/>
      <c r="W85" s="113">
        <f t="shared" ref="W85:W86" si="139">V85*$W$9</f>
        <v>0</v>
      </c>
      <c r="X85" s="127"/>
      <c r="Y85" s="114">
        <f t="shared" ref="Y85:Y86" si="140">X85*$Y$9</f>
        <v>0</v>
      </c>
      <c r="Z85" s="127">
        <v>5</v>
      </c>
      <c r="AA85" s="113">
        <f t="shared" ref="AA85:AA86" si="141">Z85*$AA$9</f>
        <v>70</v>
      </c>
      <c r="AB85" s="127">
        <v>2</v>
      </c>
      <c r="AC85" s="114">
        <f t="shared" ref="AC85:AC86" si="142">AB85*$AC$9</f>
        <v>44</v>
      </c>
      <c r="AD85" s="125"/>
      <c r="AE85" s="70">
        <f t="shared" ref="AE85:AE93" si="143">AD85*$AE$9</f>
        <v>0</v>
      </c>
      <c r="AF85" s="126"/>
      <c r="AG85" s="70">
        <f t="shared" ref="AG85:AG93" si="144">AF85*$AG$9</f>
        <v>0</v>
      </c>
      <c r="AH85" s="85"/>
      <c r="AI85" s="85"/>
      <c r="AJ85" s="85"/>
    </row>
    <row r="86" spans="1:36" s="72" customFormat="1" ht="12" hidden="1" x14ac:dyDescent="0.25">
      <c r="A86" s="115" t="s">
        <v>270</v>
      </c>
      <c r="B86" s="88"/>
      <c r="C86" s="111"/>
      <c r="D86" s="111"/>
      <c r="E86" s="111"/>
      <c r="F86" s="111"/>
      <c r="G86" s="111"/>
      <c r="H86" s="111"/>
      <c r="I86" s="111"/>
      <c r="J86" s="111"/>
      <c r="K86" s="112"/>
      <c r="L86" s="113">
        <f t="shared" ref="L86:L88" si="145">N86+M86</f>
        <v>0</v>
      </c>
      <c r="M86" s="114">
        <f t="shared" ref="M86:M88" si="146">0.5*N86</f>
        <v>0</v>
      </c>
      <c r="N86" s="70">
        <f t="shared" si="123"/>
        <v>0</v>
      </c>
      <c r="O86" s="114">
        <f t="shared" ref="O86:O88" si="147">N86-P86-Q86</f>
        <v>0</v>
      </c>
      <c r="P86" s="114"/>
      <c r="Q86" s="113"/>
      <c r="R86" s="127"/>
      <c r="S86" s="113"/>
      <c r="T86" s="127"/>
      <c r="U86" s="113"/>
      <c r="V86" s="127"/>
      <c r="W86" s="113">
        <f t="shared" si="139"/>
        <v>0</v>
      </c>
      <c r="X86" s="127"/>
      <c r="Y86" s="114">
        <f t="shared" si="140"/>
        <v>0</v>
      </c>
      <c r="Z86" s="127"/>
      <c r="AA86" s="113">
        <f t="shared" si="141"/>
        <v>0</v>
      </c>
      <c r="AB86" s="127"/>
      <c r="AC86" s="114">
        <f t="shared" si="142"/>
        <v>0</v>
      </c>
      <c r="AD86" s="125"/>
      <c r="AE86" s="70">
        <f t="shared" si="143"/>
        <v>0</v>
      </c>
      <c r="AF86" s="126"/>
      <c r="AG86" s="70">
        <f t="shared" si="144"/>
        <v>0</v>
      </c>
      <c r="AH86" s="85"/>
      <c r="AI86" s="85"/>
      <c r="AJ86" s="85"/>
    </row>
    <row r="87" spans="1:36" s="72" customFormat="1" ht="12" hidden="1" x14ac:dyDescent="0.25">
      <c r="A87" s="115" t="s">
        <v>271</v>
      </c>
      <c r="B87" s="88"/>
      <c r="C87" s="111"/>
      <c r="D87" s="111"/>
      <c r="E87" s="111"/>
      <c r="F87" s="111"/>
      <c r="G87" s="111"/>
      <c r="H87" s="111"/>
      <c r="I87" s="111"/>
      <c r="J87" s="111"/>
      <c r="K87" s="112"/>
      <c r="L87" s="113">
        <f t="shared" si="145"/>
        <v>0</v>
      </c>
      <c r="M87" s="114">
        <f t="shared" si="146"/>
        <v>0</v>
      </c>
      <c r="N87" s="70">
        <f t="shared" si="123"/>
        <v>0</v>
      </c>
      <c r="O87" s="114">
        <f t="shared" si="147"/>
        <v>0</v>
      </c>
      <c r="P87" s="114"/>
      <c r="Q87" s="113"/>
      <c r="R87" s="127"/>
      <c r="S87" s="113"/>
      <c r="T87" s="127"/>
      <c r="U87" s="113"/>
      <c r="V87" s="127"/>
      <c r="W87" s="113">
        <f t="shared" ref="W87" si="148">V87*$W$9</f>
        <v>0</v>
      </c>
      <c r="X87" s="127"/>
      <c r="Y87" s="114">
        <f t="shared" ref="Y87" si="149">X87*$Y$9</f>
        <v>0</v>
      </c>
      <c r="Z87" s="127"/>
      <c r="AA87" s="113">
        <f t="shared" ref="AA87" si="150">Z87*$AA$9</f>
        <v>0</v>
      </c>
      <c r="AB87" s="127"/>
      <c r="AC87" s="114">
        <f t="shared" ref="AC87" si="151">AB87*$AC$9</f>
        <v>0</v>
      </c>
      <c r="AD87" s="125"/>
      <c r="AE87" s="70">
        <f t="shared" ref="AE87" si="152">AD87*$AE$9</f>
        <v>0</v>
      </c>
      <c r="AF87" s="126"/>
      <c r="AG87" s="70">
        <f t="shared" ref="AG87" si="153">AF87*$AG$9</f>
        <v>0</v>
      </c>
      <c r="AH87" s="85"/>
      <c r="AI87" s="85"/>
      <c r="AJ87" s="85"/>
    </row>
    <row r="88" spans="1:36" s="72" customFormat="1" ht="12" hidden="1" customHeight="1" x14ac:dyDescent="0.25">
      <c r="A88" s="115" t="s">
        <v>272</v>
      </c>
      <c r="B88" s="88"/>
      <c r="C88" s="111"/>
      <c r="D88" s="111"/>
      <c r="E88" s="111"/>
      <c r="F88" s="111"/>
      <c r="G88" s="111"/>
      <c r="H88" s="111"/>
      <c r="I88" s="111"/>
      <c r="J88" s="111"/>
      <c r="K88" s="112"/>
      <c r="L88" s="113">
        <f t="shared" si="145"/>
        <v>0</v>
      </c>
      <c r="M88" s="114">
        <f t="shared" si="146"/>
        <v>0</v>
      </c>
      <c r="N88" s="70">
        <f t="shared" si="123"/>
        <v>0</v>
      </c>
      <c r="O88" s="114">
        <f t="shared" si="147"/>
        <v>0</v>
      </c>
      <c r="P88" s="114"/>
      <c r="Q88" s="113"/>
      <c r="R88" s="127"/>
      <c r="S88" s="113"/>
      <c r="T88" s="127"/>
      <c r="U88" s="113"/>
      <c r="V88" s="127"/>
      <c r="W88" s="113">
        <f t="shared" ref="W88" si="154">V88*$W$9</f>
        <v>0</v>
      </c>
      <c r="X88" s="127"/>
      <c r="Y88" s="114">
        <f t="shared" ref="Y88" si="155">X88*$Y$9</f>
        <v>0</v>
      </c>
      <c r="Z88" s="127"/>
      <c r="AA88" s="113">
        <f t="shared" ref="AA88" si="156">Z88*$AA$9</f>
        <v>0</v>
      </c>
      <c r="AB88" s="127"/>
      <c r="AC88" s="114">
        <f t="shared" ref="AC88" si="157">AB88*$AC$9</f>
        <v>0</v>
      </c>
      <c r="AD88" s="125"/>
      <c r="AE88" s="70">
        <f t="shared" si="143"/>
        <v>0</v>
      </c>
      <c r="AF88" s="126"/>
      <c r="AG88" s="70">
        <f t="shared" si="144"/>
        <v>0</v>
      </c>
      <c r="AH88" s="85"/>
      <c r="AI88" s="85"/>
      <c r="AJ88" s="85"/>
    </row>
    <row r="89" spans="1:36" s="77" customFormat="1" ht="12" hidden="1" x14ac:dyDescent="0.25">
      <c r="A89" s="188" t="s">
        <v>277</v>
      </c>
      <c r="B89" s="188"/>
      <c r="C89" s="69"/>
      <c r="D89" s="69"/>
      <c r="E89" s="69"/>
      <c r="F89" s="69"/>
      <c r="G89" s="69"/>
      <c r="H89" s="69"/>
      <c r="I89" s="69"/>
      <c r="J89" s="69"/>
      <c r="K89" s="190"/>
      <c r="L89" s="70">
        <f t="shared" ref="L89:T89" si="158">SUM(L90:L93)</f>
        <v>0</v>
      </c>
      <c r="M89" s="70">
        <f t="shared" si="158"/>
        <v>0</v>
      </c>
      <c r="N89" s="70">
        <f t="shared" si="123"/>
        <v>0</v>
      </c>
      <c r="O89" s="70">
        <f t="shared" si="158"/>
        <v>0</v>
      </c>
      <c r="P89" s="70">
        <f t="shared" si="158"/>
        <v>0</v>
      </c>
      <c r="Q89" s="70">
        <f t="shared" si="158"/>
        <v>0</v>
      </c>
      <c r="R89" s="127"/>
      <c r="S89" s="70">
        <f t="shared" si="158"/>
        <v>0</v>
      </c>
      <c r="T89" s="126">
        <f t="shared" si="158"/>
        <v>0</v>
      </c>
      <c r="U89" s="70">
        <f>SUM(U90:U93)</f>
        <v>0</v>
      </c>
      <c r="V89" s="126"/>
      <c r="W89" s="70">
        <f t="shared" ref="W89" si="159">SUM(W90:W93)</f>
        <v>0</v>
      </c>
      <c r="X89" s="126"/>
      <c r="Y89" s="189">
        <f t="shared" ref="Y89" si="160">SUM(Y90:Y93)</f>
        <v>0</v>
      </c>
      <c r="Z89" s="126"/>
      <c r="AA89" s="70">
        <f>SUM(AA90:AA93)</f>
        <v>0</v>
      </c>
      <c r="AB89" s="126"/>
      <c r="AC89" s="189">
        <f t="shared" ref="AC89:AE89" si="161">SUM(AC90:AC93)</f>
        <v>0</v>
      </c>
      <c r="AD89" s="125"/>
      <c r="AE89" s="120">
        <f t="shared" si="161"/>
        <v>0</v>
      </c>
      <c r="AF89" s="125"/>
      <c r="AG89" s="120">
        <f>SUM(AG90:AG93)</f>
        <v>0</v>
      </c>
      <c r="AH89" s="67"/>
      <c r="AI89" s="67"/>
      <c r="AJ89" s="67"/>
    </row>
    <row r="90" spans="1:36" s="72" customFormat="1" ht="12" hidden="1" x14ac:dyDescent="0.25">
      <c r="A90" s="115" t="s">
        <v>278</v>
      </c>
      <c r="B90" s="88"/>
      <c r="C90" s="111"/>
      <c r="D90" s="111"/>
      <c r="E90" s="111"/>
      <c r="F90" s="111"/>
      <c r="G90" s="111"/>
      <c r="H90" s="111"/>
      <c r="I90" s="111"/>
      <c r="J90" s="111"/>
      <c r="K90" s="112"/>
      <c r="L90" s="113">
        <f t="shared" ref="L90:L94" si="162">N90+M90</f>
        <v>0</v>
      </c>
      <c r="M90" s="114">
        <f t="shared" ref="M90:M93" si="163">0.5*N90</f>
        <v>0</v>
      </c>
      <c r="N90" s="70">
        <f t="shared" si="123"/>
        <v>0</v>
      </c>
      <c r="O90" s="114">
        <f t="shared" ref="O90:O93" si="164">N90-P90-Q90</f>
        <v>0</v>
      </c>
      <c r="P90" s="114"/>
      <c r="Q90" s="113"/>
      <c r="R90" s="127"/>
      <c r="S90" s="113"/>
      <c r="T90" s="127"/>
      <c r="U90" s="113"/>
      <c r="V90" s="127"/>
      <c r="W90" s="113">
        <f t="shared" ref="W90:W93" si="165">V90*$W$9</f>
        <v>0</v>
      </c>
      <c r="X90" s="127"/>
      <c r="Y90" s="114">
        <f t="shared" ref="Y90:Y92" si="166">X90*$Y$9</f>
        <v>0</v>
      </c>
      <c r="Z90" s="127"/>
      <c r="AA90" s="113">
        <f>Z90*$AA$9</f>
        <v>0</v>
      </c>
      <c r="AB90" s="127"/>
      <c r="AC90" s="114">
        <f t="shared" ref="AC90:AC92" si="167">AB90*$AC$9</f>
        <v>0</v>
      </c>
      <c r="AD90" s="125"/>
      <c r="AE90" s="70">
        <f t="shared" si="143"/>
        <v>0</v>
      </c>
      <c r="AF90" s="126"/>
      <c r="AG90" s="70">
        <f t="shared" si="144"/>
        <v>0</v>
      </c>
      <c r="AH90" s="85"/>
      <c r="AI90" s="85"/>
      <c r="AJ90" s="85"/>
    </row>
    <row r="91" spans="1:36" s="72" customFormat="1" ht="12" hidden="1" x14ac:dyDescent="0.25">
      <c r="A91" s="115" t="s">
        <v>279</v>
      </c>
      <c r="B91" s="88"/>
      <c r="C91" s="111"/>
      <c r="D91" s="111"/>
      <c r="E91" s="111"/>
      <c r="F91" s="111"/>
      <c r="G91" s="111"/>
      <c r="H91" s="111"/>
      <c r="I91" s="111"/>
      <c r="J91" s="111"/>
      <c r="K91" s="112"/>
      <c r="L91" s="113">
        <f t="shared" si="162"/>
        <v>0</v>
      </c>
      <c r="M91" s="114">
        <f t="shared" si="163"/>
        <v>0</v>
      </c>
      <c r="N91" s="70">
        <f t="shared" si="123"/>
        <v>0</v>
      </c>
      <c r="O91" s="114">
        <f t="shared" si="164"/>
        <v>0</v>
      </c>
      <c r="P91" s="114"/>
      <c r="Q91" s="113"/>
      <c r="R91" s="127"/>
      <c r="S91" s="113"/>
      <c r="T91" s="127"/>
      <c r="U91" s="113"/>
      <c r="V91" s="127"/>
      <c r="W91" s="113">
        <f t="shared" si="165"/>
        <v>0</v>
      </c>
      <c r="X91" s="127"/>
      <c r="Y91" s="114">
        <f t="shared" si="166"/>
        <v>0</v>
      </c>
      <c r="Z91" s="127"/>
      <c r="AA91" s="113">
        <f t="shared" ref="AA91:AA94" si="168">Z91*$AA$9</f>
        <v>0</v>
      </c>
      <c r="AB91" s="127"/>
      <c r="AC91" s="114">
        <f t="shared" si="167"/>
        <v>0</v>
      </c>
      <c r="AD91" s="125"/>
      <c r="AE91" s="70">
        <f t="shared" si="143"/>
        <v>0</v>
      </c>
      <c r="AF91" s="126"/>
      <c r="AG91" s="70">
        <f t="shared" si="144"/>
        <v>0</v>
      </c>
      <c r="AH91" s="85"/>
      <c r="AI91" s="85"/>
      <c r="AJ91" s="85"/>
    </row>
    <row r="92" spans="1:36" s="72" customFormat="1" ht="12" hidden="1" customHeight="1" x14ac:dyDescent="0.25">
      <c r="A92" s="115" t="s">
        <v>280</v>
      </c>
      <c r="B92" s="88"/>
      <c r="C92" s="111"/>
      <c r="D92" s="111"/>
      <c r="E92" s="111"/>
      <c r="F92" s="111"/>
      <c r="G92" s="111"/>
      <c r="H92" s="111"/>
      <c r="I92" s="111"/>
      <c r="J92" s="111"/>
      <c r="K92" s="112"/>
      <c r="L92" s="113">
        <f t="shared" si="162"/>
        <v>0</v>
      </c>
      <c r="M92" s="114">
        <f t="shared" si="163"/>
        <v>0</v>
      </c>
      <c r="N92" s="70">
        <f t="shared" si="123"/>
        <v>0</v>
      </c>
      <c r="O92" s="114">
        <f t="shared" si="164"/>
        <v>0</v>
      </c>
      <c r="P92" s="114"/>
      <c r="Q92" s="113"/>
      <c r="R92" s="127"/>
      <c r="S92" s="113"/>
      <c r="T92" s="127"/>
      <c r="U92" s="113"/>
      <c r="V92" s="127"/>
      <c r="W92" s="113">
        <f t="shared" si="165"/>
        <v>0</v>
      </c>
      <c r="X92" s="127"/>
      <c r="Y92" s="114">
        <f t="shared" si="166"/>
        <v>0</v>
      </c>
      <c r="Z92" s="127"/>
      <c r="AA92" s="113">
        <f t="shared" si="168"/>
        <v>0</v>
      </c>
      <c r="AB92" s="127"/>
      <c r="AC92" s="114">
        <f t="shared" si="167"/>
        <v>0</v>
      </c>
      <c r="AD92" s="125"/>
      <c r="AE92" s="70">
        <f t="shared" si="143"/>
        <v>0</v>
      </c>
      <c r="AF92" s="126"/>
      <c r="AG92" s="70">
        <f t="shared" si="144"/>
        <v>0</v>
      </c>
      <c r="AH92" s="85"/>
      <c r="AI92" s="85"/>
      <c r="AJ92" s="85"/>
    </row>
    <row r="93" spans="1:36" s="72" customFormat="1" ht="12" hidden="1" x14ac:dyDescent="0.25">
      <c r="A93" s="115" t="s">
        <v>281</v>
      </c>
      <c r="B93" s="88"/>
      <c r="C93" s="111"/>
      <c r="D93" s="111"/>
      <c r="E93" s="111"/>
      <c r="F93" s="111"/>
      <c r="G93" s="111"/>
      <c r="H93" s="111"/>
      <c r="I93" s="111"/>
      <c r="J93" s="111"/>
      <c r="K93" s="112"/>
      <c r="L93" s="113">
        <f t="shared" si="162"/>
        <v>0</v>
      </c>
      <c r="M93" s="114">
        <f t="shared" si="163"/>
        <v>0</v>
      </c>
      <c r="N93" s="70">
        <f t="shared" si="123"/>
        <v>0</v>
      </c>
      <c r="O93" s="114">
        <f t="shared" si="164"/>
        <v>0</v>
      </c>
      <c r="P93" s="114"/>
      <c r="Q93" s="113"/>
      <c r="R93" s="127"/>
      <c r="S93" s="113"/>
      <c r="T93" s="127"/>
      <c r="U93" s="113"/>
      <c r="V93" s="127"/>
      <c r="W93" s="113">
        <f t="shared" si="165"/>
        <v>0</v>
      </c>
      <c r="X93" s="127"/>
      <c r="Y93" s="114">
        <f>X93*$Y$9</f>
        <v>0</v>
      </c>
      <c r="Z93" s="127"/>
      <c r="AA93" s="113">
        <f t="shared" si="168"/>
        <v>0</v>
      </c>
      <c r="AB93" s="127"/>
      <c r="AC93" s="114">
        <f>AB93*$AC$9</f>
        <v>0</v>
      </c>
      <c r="AD93" s="125"/>
      <c r="AE93" s="70">
        <f t="shared" si="143"/>
        <v>0</v>
      </c>
      <c r="AF93" s="126"/>
      <c r="AG93" s="70">
        <f t="shared" si="144"/>
        <v>0</v>
      </c>
      <c r="AH93" s="85"/>
      <c r="AI93" s="85"/>
      <c r="AJ93" s="85"/>
    </row>
    <row r="94" spans="1:36" s="77" customFormat="1" ht="12" hidden="1" x14ac:dyDescent="0.25">
      <c r="A94" s="188" t="s">
        <v>266</v>
      </c>
      <c r="B94" s="188" t="s">
        <v>62</v>
      </c>
      <c r="C94" s="69"/>
      <c r="D94" s="69"/>
      <c r="E94" s="69"/>
      <c r="F94" s="69"/>
      <c r="G94" s="69"/>
      <c r="H94" s="69"/>
      <c r="I94" s="69"/>
      <c r="J94" s="69"/>
      <c r="K94" s="190"/>
      <c r="L94" s="70">
        <f t="shared" si="162"/>
        <v>0</v>
      </c>
      <c r="M94" s="189"/>
      <c r="N94" s="70">
        <f t="shared" si="123"/>
        <v>0</v>
      </c>
      <c r="O94" s="189"/>
      <c r="P94" s="70">
        <f>N94</f>
        <v>0</v>
      </c>
      <c r="Q94" s="70"/>
      <c r="R94" s="127"/>
      <c r="S94" s="70"/>
      <c r="T94" s="126"/>
      <c r="U94" s="70"/>
      <c r="V94" s="126"/>
      <c r="W94" s="70"/>
      <c r="X94" s="126"/>
      <c r="Y94" s="189"/>
      <c r="Z94" s="126"/>
      <c r="AA94" s="70">
        <f t="shared" si="168"/>
        <v>0</v>
      </c>
      <c r="AB94" s="126"/>
      <c r="AC94" s="189"/>
      <c r="AD94" s="125"/>
      <c r="AE94" s="120"/>
      <c r="AF94" s="125"/>
      <c r="AG94" s="120"/>
      <c r="AH94" s="67"/>
      <c r="AI94" s="67"/>
      <c r="AJ94" s="67"/>
    </row>
    <row r="95" spans="1:36" s="77" customFormat="1" ht="12" x14ac:dyDescent="0.25">
      <c r="A95" s="68" t="s">
        <v>267</v>
      </c>
      <c r="B95" s="68" t="s">
        <v>307</v>
      </c>
      <c r="C95" s="191"/>
      <c r="D95" s="191"/>
      <c r="E95" s="191"/>
      <c r="F95" s="191"/>
      <c r="G95" s="191"/>
      <c r="H95" s="191"/>
      <c r="I95" s="191"/>
      <c r="J95" s="191" t="s">
        <v>51</v>
      </c>
      <c r="K95" s="192"/>
      <c r="L95" s="70">
        <v>108</v>
      </c>
      <c r="M95" s="189"/>
      <c r="N95" s="70">
        <f t="shared" si="123"/>
        <v>108</v>
      </c>
      <c r="O95" s="189">
        <f t="shared" ref="O95" si="169">N95-P95-Q95</f>
        <v>0</v>
      </c>
      <c r="P95" s="70">
        <f>N95</f>
        <v>108</v>
      </c>
      <c r="Q95" s="70"/>
      <c r="R95" s="127"/>
      <c r="S95" s="70"/>
      <c r="T95" s="126"/>
      <c r="U95" s="70"/>
      <c r="V95" s="126"/>
      <c r="W95" s="191"/>
      <c r="X95" s="126"/>
      <c r="Y95" s="189"/>
      <c r="Z95" s="126"/>
      <c r="AA95" s="70"/>
      <c r="AB95" s="126"/>
      <c r="AC95" s="189"/>
      <c r="AD95" s="125"/>
      <c r="AE95" s="208">
        <v>72</v>
      </c>
      <c r="AF95" s="126"/>
      <c r="AG95" s="208">
        <v>36</v>
      </c>
      <c r="AH95" s="67"/>
      <c r="AI95" s="67"/>
      <c r="AJ95" s="67"/>
    </row>
    <row r="96" spans="1:36" s="77" customFormat="1" ht="24" x14ac:dyDescent="0.25">
      <c r="A96" s="91" t="s">
        <v>194</v>
      </c>
      <c r="B96" s="91" t="s">
        <v>293</v>
      </c>
      <c r="C96" s="92"/>
      <c r="D96" s="92"/>
      <c r="E96" s="92"/>
      <c r="F96" s="92"/>
      <c r="G96" s="92"/>
      <c r="H96" s="92" t="s">
        <v>217</v>
      </c>
      <c r="I96" s="92"/>
      <c r="J96" s="92"/>
      <c r="K96" s="76"/>
      <c r="L96" s="93">
        <f>SUM(L97,L102,L112,L113)</f>
        <v>366</v>
      </c>
      <c r="M96" s="93">
        <f>SUM(M97,M102,M107)</f>
        <v>110</v>
      </c>
      <c r="N96" s="93">
        <f>SUM(N97,N102,N112,N113)</f>
        <v>256</v>
      </c>
      <c r="O96" s="93">
        <f>SUM(O97,O102,O107)</f>
        <v>116</v>
      </c>
      <c r="P96" s="93">
        <f t="shared" ref="P96" si="170">SUM(P97,P102,P107,P112,P113)</f>
        <v>140</v>
      </c>
      <c r="Q96" s="93">
        <f t="shared" ref="Q96" si="171">SUM(Q97,Q102,Q107,Q112,Q113)</f>
        <v>0</v>
      </c>
      <c r="R96" s="127"/>
      <c r="S96" s="93"/>
      <c r="T96" s="125"/>
      <c r="U96" s="93"/>
      <c r="V96" s="125"/>
      <c r="W96" s="93">
        <f>SUM(W97,W102,W107,W112,W113)</f>
        <v>0</v>
      </c>
      <c r="X96" s="125"/>
      <c r="Y96" s="93">
        <f>SUM(Y97,Y102,Y107,Y112,Y113)</f>
        <v>0</v>
      </c>
      <c r="Z96" s="125"/>
      <c r="AA96" s="93">
        <f t="shared" ref="AA96" si="172">SUM(AA97,AA102,AA107,AA112,AA113)</f>
        <v>0</v>
      </c>
      <c r="AB96" s="125"/>
      <c r="AC96" s="93">
        <f>SUM(AC97,AC102,AC107,AC112,AC113)</f>
        <v>256</v>
      </c>
      <c r="AD96" s="125"/>
      <c r="AE96" s="93">
        <f t="shared" ref="AE96" si="173">SUM(AE97,AE102,AE107,AE112,AE113)</f>
        <v>0</v>
      </c>
      <c r="AF96" s="126"/>
      <c r="AG96" s="93">
        <f>SUM(AG97,AG102,AG107,AG112,AG113)</f>
        <v>0</v>
      </c>
      <c r="AH96" s="67"/>
      <c r="AI96" s="67"/>
      <c r="AJ96" s="67"/>
    </row>
    <row r="97" spans="1:36" s="72" customFormat="1" ht="24" x14ac:dyDescent="0.25">
      <c r="A97" s="188" t="s">
        <v>195</v>
      </c>
      <c r="B97" s="188" t="s">
        <v>200</v>
      </c>
      <c r="C97" s="69"/>
      <c r="D97" s="69"/>
      <c r="E97" s="69"/>
      <c r="F97" s="69"/>
      <c r="G97" s="69"/>
      <c r="H97" s="69" t="s">
        <v>51</v>
      </c>
      <c r="I97" s="69"/>
      <c r="J97" s="69"/>
      <c r="K97" s="190"/>
      <c r="L97" s="70">
        <f>SUM(L98:L101)</f>
        <v>165</v>
      </c>
      <c r="M97" s="70">
        <f>0.5*N97</f>
        <v>55</v>
      </c>
      <c r="N97" s="70">
        <f>SUM(S97,U97,W97,Y97,AA97,AC97,AE97,AG97)</f>
        <v>110</v>
      </c>
      <c r="O97" s="70">
        <f t="shared" ref="O97:S97" si="174">SUM(O98:O101)</f>
        <v>60</v>
      </c>
      <c r="P97" s="70">
        <v>50</v>
      </c>
      <c r="Q97" s="70">
        <f t="shared" si="174"/>
        <v>0</v>
      </c>
      <c r="R97" s="127"/>
      <c r="S97" s="70">
        <f t="shared" si="174"/>
        <v>0</v>
      </c>
      <c r="T97" s="126"/>
      <c r="U97" s="189">
        <f>SUM(U98:U101)</f>
        <v>0</v>
      </c>
      <c r="V97" s="126"/>
      <c r="W97" s="189">
        <f>SUM(W98:W101)</f>
        <v>0</v>
      </c>
      <c r="X97" s="126"/>
      <c r="Y97" s="189"/>
      <c r="Z97" s="126"/>
      <c r="AA97" s="189">
        <f t="shared" ref="AA97:AE97" si="175">SUM(AA98:AA101)</f>
        <v>0</v>
      </c>
      <c r="AB97" s="126"/>
      <c r="AC97" s="189">
        <v>110</v>
      </c>
      <c r="AD97" s="126"/>
      <c r="AE97" s="189">
        <f t="shared" si="175"/>
        <v>0</v>
      </c>
      <c r="AF97" s="126"/>
      <c r="AG97" s="189">
        <f>SUM(AG98:AG101)</f>
        <v>0</v>
      </c>
      <c r="AH97" s="85"/>
      <c r="AI97" s="85"/>
      <c r="AJ97" s="85"/>
    </row>
    <row r="98" spans="1:36" s="72" customFormat="1" ht="12" hidden="1" x14ac:dyDescent="0.25">
      <c r="A98" s="115" t="s">
        <v>251</v>
      </c>
      <c r="B98" s="88"/>
      <c r="C98" s="111"/>
      <c r="D98" s="111"/>
      <c r="E98" s="111"/>
      <c r="F98" s="111"/>
      <c r="G98" s="111"/>
      <c r="H98" s="111"/>
      <c r="I98" s="111"/>
      <c r="J98" s="111"/>
      <c r="K98" s="112"/>
      <c r="L98" s="113">
        <f t="shared" ref="L98:L101" si="176">N98+M98</f>
        <v>165</v>
      </c>
      <c r="M98" s="70">
        <f t="shared" ref="M98:M102" si="177">0.5*N98</f>
        <v>55</v>
      </c>
      <c r="N98" s="70">
        <f t="shared" ref="N98:N101" si="178">SUM(S98,U98,W98,Y98,AA98,AC98,AE98,AG98)</f>
        <v>110</v>
      </c>
      <c r="O98" s="114">
        <f t="shared" ref="O98:O101" si="179">N98-P98-Q98</f>
        <v>60</v>
      </c>
      <c r="P98" s="114">
        <v>50</v>
      </c>
      <c r="Q98" s="113"/>
      <c r="R98" s="127"/>
      <c r="S98" s="113"/>
      <c r="T98" s="127"/>
      <c r="U98" s="113"/>
      <c r="V98" s="127"/>
      <c r="W98" s="113">
        <f t="shared" ref="W98:W101" si="180">V98*$W$9</f>
        <v>0</v>
      </c>
      <c r="X98" s="127">
        <v>5</v>
      </c>
      <c r="Y98" s="114">
        <f t="shared" ref="Y98:Y100" si="181">X98*$Y$9</f>
        <v>110</v>
      </c>
      <c r="Z98" s="126"/>
      <c r="AA98" s="113">
        <f t="shared" ref="AA98:AA101" si="182">Z98*$AA$9</f>
        <v>0</v>
      </c>
      <c r="AB98" s="127"/>
      <c r="AC98" s="114">
        <f t="shared" ref="AC98:AC100" si="183">AB98*$AC$9</f>
        <v>0</v>
      </c>
      <c r="AD98" s="126"/>
      <c r="AE98" s="70">
        <f t="shared" ref="AE98:AE101" si="184">AD98*$AE$9</f>
        <v>0</v>
      </c>
      <c r="AF98" s="126"/>
      <c r="AG98" s="70">
        <f t="shared" ref="AG98:AG101" si="185">AF98*$AG$9</f>
        <v>0</v>
      </c>
      <c r="AH98" s="85"/>
      <c r="AI98" s="85"/>
      <c r="AJ98" s="85"/>
    </row>
    <row r="99" spans="1:36" s="72" customFormat="1" ht="12" hidden="1" x14ac:dyDescent="0.25">
      <c r="A99" s="115" t="s">
        <v>252</v>
      </c>
      <c r="B99" s="88"/>
      <c r="C99" s="111"/>
      <c r="D99" s="111"/>
      <c r="E99" s="111"/>
      <c r="F99" s="111"/>
      <c r="G99" s="111"/>
      <c r="H99" s="111"/>
      <c r="I99" s="111"/>
      <c r="J99" s="111"/>
      <c r="K99" s="112"/>
      <c r="L99" s="113">
        <f t="shared" si="176"/>
        <v>0</v>
      </c>
      <c r="M99" s="70">
        <f t="shared" si="177"/>
        <v>0</v>
      </c>
      <c r="N99" s="70">
        <f t="shared" si="178"/>
        <v>0</v>
      </c>
      <c r="O99" s="114">
        <f t="shared" si="179"/>
        <v>0</v>
      </c>
      <c r="P99" s="114"/>
      <c r="Q99" s="113"/>
      <c r="R99" s="127"/>
      <c r="S99" s="113"/>
      <c r="T99" s="127"/>
      <c r="U99" s="113"/>
      <c r="V99" s="127"/>
      <c r="W99" s="113">
        <f t="shared" si="180"/>
        <v>0</v>
      </c>
      <c r="X99" s="127"/>
      <c r="Y99" s="114">
        <f t="shared" si="181"/>
        <v>0</v>
      </c>
      <c r="Z99" s="126"/>
      <c r="AA99" s="113">
        <f t="shared" si="182"/>
        <v>0</v>
      </c>
      <c r="AB99" s="127"/>
      <c r="AC99" s="114">
        <f t="shared" si="183"/>
        <v>0</v>
      </c>
      <c r="AD99" s="126"/>
      <c r="AE99" s="70">
        <f t="shared" si="184"/>
        <v>0</v>
      </c>
      <c r="AF99" s="126"/>
      <c r="AG99" s="70">
        <f t="shared" si="185"/>
        <v>0</v>
      </c>
      <c r="AH99" s="85"/>
      <c r="AI99" s="85"/>
      <c r="AJ99" s="85"/>
    </row>
    <row r="100" spans="1:36" s="72" customFormat="1" ht="12" hidden="1" customHeight="1" x14ac:dyDescent="0.25">
      <c r="A100" s="115" t="s">
        <v>253</v>
      </c>
      <c r="B100" s="88"/>
      <c r="C100" s="111"/>
      <c r="D100" s="111"/>
      <c r="E100" s="111"/>
      <c r="F100" s="111"/>
      <c r="G100" s="111"/>
      <c r="H100" s="111"/>
      <c r="I100" s="111"/>
      <c r="J100" s="111"/>
      <c r="K100" s="112"/>
      <c r="L100" s="113">
        <f t="shared" si="176"/>
        <v>0</v>
      </c>
      <c r="M100" s="70">
        <f t="shared" si="177"/>
        <v>0</v>
      </c>
      <c r="N100" s="70">
        <f t="shared" si="178"/>
        <v>0</v>
      </c>
      <c r="O100" s="114">
        <f t="shared" si="179"/>
        <v>0</v>
      </c>
      <c r="P100" s="114"/>
      <c r="Q100" s="113"/>
      <c r="R100" s="127"/>
      <c r="S100" s="113"/>
      <c r="T100" s="127"/>
      <c r="U100" s="113"/>
      <c r="V100" s="127"/>
      <c r="W100" s="113">
        <f t="shared" si="180"/>
        <v>0</v>
      </c>
      <c r="X100" s="127"/>
      <c r="Y100" s="114">
        <f t="shared" si="181"/>
        <v>0</v>
      </c>
      <c r="Z100" s="126"/>
      <c r="AA100" s="113">
        <f t="shared" si="182"/>
        <v>0</v>
      </c>
      <c r="AB100" s="127"/>
      <c r="AC100" s="114">
        <f t="shared" si="183"/>
        <v>0</v>
      </c>
      <c r="AD100" s="126"/>
      <c r="AE100" s="70">
        <f t="shared" si="184"/>
        <v>0</v>
      </c>
      <c r="AF100" s="126"/>
      <c r="AG100" s="70">
        <f t="shared" si="185"/>
        <v>0</v>
      </c>
      <c r="AH100" s="85"/>
      <c r="AI100" s="85"/>
      <c r="AJ100" s="85"/>
    </row>
    <row r="101" spans="1:36" s="72" customFormat="1" ht="12" hidden="1" x14ac:dyDescent="0.25">
      <c r="A101" s="115" t="s">
        <v>254</v>
      </c>
      <c r="B101" s="88"/>
      <c r="C101" s="111"/>
      <c r="D101" s="111"/>
      <c r="E101" s="111"/>
      <c r="F101" s="111"/>
      <c r="G101" s="111"/>
      <c r="H101" s="111"/>
      <c r="I101" s="111"/>
      <c r="J101" s="111"/>
      <c r="K101" s="112"/>
      <c r="L101" s="113">
        <f t="shared" si="176"/>
        <v>0</v>
      </c>
      <c r="M101" s="70">
        <f t="shared" si="177"/>
        <v>0</v>
      </c>
      <c r="N101" s="70">
        <f t="shared" si="178"/>
        <v>0</v>
      </c>
      <c r="O101" s="114">
        <f t="shared" si="179"/>
        <v>0</v>
      </c>
      <c r="P101" s="114"/>
      <c r="Q101" s="113"/>
      <c r="R101" s="127"/>
      <c r="S101" s="113"/>
      <c r="T101" s="127"/>
      <c r="U101" s="113"/>
      <c r="V101" s="127"/>
      <c r="W101" s="113">
        <f t="shared" si="180"/>
        <v>0</v>
      </c>
      <c r="X101" s="127"/>
      <c r="Y101" s="114">
        <f>X101*$Y$9</f>
        <v>0</v>
      </c>
      <c r="Z101" s="126"/>
      <c r="AA101" s="113">
        <f t="shared" si="182"/>
        <v>0</v>
      </c>
      <c r="AB101" s="127"/>
      <c r="AC101" s="114">
        <f>AB101*$AC$9</f>
        <v>0</v>
      </c>
      <c r="AD101" s="126"/>
      <c r="AE101" s="70">
        <f t="shared" si="184"/>
        <v>0</v>
      </c>
      <c r="AF101" s="126"/>
      <c r="AG101" s="70">
        <f t="shared" si="185"/>
        <v>0</v>
      </c>
      <c r="AH101" s="85"/>
      <c r="AI101" s="85"/>
      <c r="AJ101" s="85"/>
    </row>
    <row r="102" spans="1:36" s="72" customFormat="1" ht="24" x14ac:dyDescent="0.25">
      <c r="A102" s="188" t="s">
        <v>196</v>
      </c>
      <c r="B102" s="188" t="s">
        <v>294</v>
      </c>
      <c r="C102" s="69"/>
      <c r="D102" s="69"/>
      <c r="E102" s="69"/>
      <c r="F102" s="69"/>
      <c r="G102" s="69"/>
      <c r="H102" s="69" t="s">
        <v>51</v>
      </c>
      <c r="I102" s="69"/>
      <c r="J102" s="69"/>
      <c r="K102" s="190"/>
      <c r="L102" s="70">
        <f t="shared" ref="L102:S102" si="186">SUM(L103:L112)</f>
        <v>165</v>
      </c>
      <c r="M102" s="70">
        <f t="shared" si="177"/>
        <v>55</v>
      </c>
      <c r="N102" s="70">
        <f>SUM(S102,U102,W102,Y102,AA102,AC102,AE102,AG102)</f>
        <v>110</v>
      </c>
      <c r="O102" s="70">
        <f t="shared" si="186"/>
        <v>56</v>
      </c>
      <c r="P102" s="70">
        <f t="shared" si="186"/>
        <v>54</v>
      </c>
      <c r="Q102" s="70">
        <f t="shared" si="186"/>
        <v>0</v>
      </c>
      <c r="R102" s="127"/>
      <c r="S102" s="70">
        <f t="shared" si="186"/>
        <v>0</v>
      </c>
      <c r="T102" s="126"/>
      <c r="U102" s="189">
        <f>SUM(U103:U106)</f>
        <v>0</v>
      </c>
      <c r="V102" s="126"/>
      <c r="W102" s="189">
        <f t="shared" ref="W102" si="187">SUM(W103:W106)</f>
        <v>0</v>
      </c>
      <c r="X102" s="126"/>
      <c r="Y102" s="189">
        <f t="shared" ref="Y102" si="188">SUM(Y103:Y106)</f>
        <v>0</v>
      </c>
      <c r="Z102" s="126"/>
      <c r="AA102" s="189">
        <f t="shared" ref="AA102" si="189">SUM(AA103:AA106)</f>
        <v>0</v>
      </c>
      <c r="AB102" s="126"/>
      <c r="AC102" s="189">
        <f t="shared" ref="AC102" si="190">SUM(AC103:AC106)</f>
        <v>110</v>
      </c>
      <c r="AD102" s="126"/>
      <c r="AE102" s="189">
        <f t="shared" ref="AE102" si="191">SUM(AE103:AE106)</f>
        <v>0</v>
      </c>
      <c r="AF102" s="126"/>
      <c r="AG102" s="189">
        <f t="shared" ref="AG102" si="192">SUM(AG103:AG106)</f>
        <v>0</v>
      </c>
      <c r="AH102" s="85"/>
      <c r="AI102" s="85"/>
      <c r="AJ102" s="85"/>
    </row>
    <row r="103" spans="1:36" s="72" customFormat="1" ht="12" hidden="1" x14ac:dyDescent="0.25">
      <c r="A103" s="115" t="s">
        <v>255</v>
      </c>
      <c r="B103" s="88"/>
      <c r="C103" s="111"/>
      <c r="D103" s="111"/>
      <c r="E103" s="111"/>
      <c r="F103" s="111"/>
      <c r="G103" s="111"/>
      <c r="H103" s="111"/>
      <c r="I103" s="111"/>
      <c r="J103" s="111"/>
      <c r="K103" s="112"/>
      <c r="L103" s="113">
        <f t="shared" ref="L103:L104" si="193">N103+M103</f>
        <v>165</v>
      </c>
      <c r="M103" s="113">
        <f t="shared" ref="M103" si="194">0.5*N103</f>
        <v>55</v>
      </c>
      <c r="N103" s="70">
        <f t="shared" ref="N103:N113" si="195">SUM(S103,U103,W103,Y103,AA103,AC103,AE103,AG103)</f>
        <v>110</v>
      </c>
      <c r="O103" s="114">
        <f t="shared" ref="O103:O104" si="196">N103-P103-Q103</f>
        <v>56</v>
      </c>
      <c r="P103" s="114">
        <v>54</v>
      </c>
      <c r="Q103" s="113"/>
      <c r="R103" s="127"/>
      <c r="S103" s="113"/>
      <c r="T103" s="127"/>
      <c r="U103" s="113"/>
      <c r="V103" s="127"/>
      <c r="W103" s="113">
        <f t="shared" ref="W103:W104" si="197">V103*$W$9</f>
        <v>0</v>
      </c>
      <c r="X103" s="127"/>
      <c r="Y103" s="114">
        <f t="shared" ref="Y103:Y104" si="198">X103*$Y$9</f>
        <v>0</v>
      </c>
      <c r="Z103" s="126"/>
      <c r="AA103" s="113">
        <f t="shared" ref="AA103:AA104" si="199">Z103*$AA$9</f>
        <v>0</v>
      </c>
      <c r="AB103" s="127">
        <v>5</v>
      </c>
      <c r="AC103" s="114">
        <f t="shared" ref="AC103:AC104" si="200">AB103*$AC$9</f>
        <v>110</v>
      </c>
      <c r="AD103" s="126"/>
      <c r="AE103" s="70">
        <f t="shared" ref="AE103:AE106" si="201">AD103*$AE$9</f>
        <v>0</v>
      </c>
      <c r="AF103" s="127"/>
      <c r="AG103" s="70">
        <f t="shared" ref="AG103:AG106" si="202">AF103*$AG$9</f>
        <v>0</v>
      </c>
      <c r="AH103" s="85"/>
      <c r="AI103" s="85"/>
      <c r="AJ103" s="85"/>
    </row>
    <row r="104" spans="1:36" s="72" customFormat="1" ht="12" hidden="1" x14ac:dyDescent="0.25">
      <c r="A104" s="115" t="s">
        <v>256</v>
      </c>
      <c r="B104" s="88"/>
      <c r="C104" s="111"/>
      <c r="D104" s="111"/>
      <c r="E104" s="111"/>
      <c r="F104" s="111"/>
      <c r="G104" s="111"/>
      <c r="H104" s="111"/>
      <c r="I104" s="111"/>
      <c r="J104" s="111"/>
      <c r="K104" s="112"/>
      <c r="L104" s="113">
        <f t="shared" si="193"/>
        <v>0</v>
      </c>
      <c r="M104" s="114">
        <f t="shared" ref="M104" si="203">0.5*N104</f>
        <v>0</v>
      </c>
      <c r="N104" s="70">
        <f t="shared" si="195"/>
        <v>0</v>
      </c>
      <c r="O104" s="114">
        <f t="shared" si="196"/>
        <v>0</v>
      </c>
      <c r="P104" s="114"/>
      <c r="Q104" s="113"/>
      <c r="R104" s="127"/>
      <c r="S104" s="113"/>
      <c r="T104" s="127"/>
      <c r="U104" s="113"/>
      <c r="V104" s="127"/>
      <c r="W104" s="113">
        <f t="shared" si="197"/>
        <v>0</v>
      </c>
      <c r="X104" s="127"/>
      <c r="Y104" s="114">
        <f t="shared" si="198"/>
        <v>0</v>
      </c>
      <c r="Z104" s="126"/>
      <c r="AA104" s="113">
        <f t="shared" si="199"/>
        <v>0</v>
      </c>
      <c r="AB104" s="127"/>
      <c r="AC104" s="114">
        <f t="shared" si="200"/>
        <v>0</v>
      </c>
      <c r="AD104" s="127"/>
      <c r="AE104" s="70">
        <f t="shared" si="201"/>
        <v>0</v>
      </c>
      <c r="AF104" s="127"/>
      <c r="AG104" s="70">
        <f t="shared" si="202"/>
        <v>0</v>
      </c>
      <c r="AH104" s="85"/>
      <c r="AI104" s="85"/>
      <c r="AJ104" s="85"/>
    </row>
    <row r="105" spans="1:36" s="72" customFormat="1" ht="12" hidden="1" x14ac:dyDescent="0.25">
      <c r="A105" s="115" t="s">
        <v>257</v>
      </c>
      <c r="B105" s="88"/>
      <c r="C105" s="111"/>
      <c r="D105" s="111"/>
      <c r="E105" s="111"/>
      <c r="F105" s="111"/>
      <c r="G105" s="111"/>
      <c r="H105" s="111"/>
      <c r="I105" s="111"/>
      <c r="J105" s="111"/>
      <c r="K105" s="112"/>
      <c r="L105" s="113">
        <f t="shared" ref="L105" si="204">N105+M105</f>
        <v>0</v>
      </c>
      <c r="M105" s="114">
        <f t="shared" ref="M105" si="205">0.5*N105</f>
        <v>0</v>
      </c>
      <c r="N105" s="70">
        <f t="shared" si="195"/>
        <v>0</v>
      </c>
      <c r="O105" s="114">
        <f t="shared" ref="O105" si="206">N105-P105-Q105</f>
        <v>0</v>
      </c>
      <c r="P105" s="114"/>
      <c r="Q105" s="113"/>
      <c r="R105" s="127"/>
      <c r="S105" s="113"/>
      <c r="T105" s="127"/>
      <c r="U105" s="113"/>
      <c r="V105" s="127"/>
      <c r="W105" s="113">
        <f t="shared" ref="W105" si="207">V105*$W$9</f>
        <v>0</v>
      </c>
      <c r="X105" s="127"/>
      <c r="Y105" s="114">
        <f t="shared" ref="Y105" si="208">X105*$Y$9</f>
        <v>0</v>
      </c>
      <c r="Z105" s="126"/>
      <c r="AA105" s="113">
        <f t="shared" ref="AA105" si="209">Z105*$AA$9</f>
        <v>0</v>
      </c>
      <c r="AB105" s="127"/>
      <c r="AC105" s="114">
        <f t="shared" ref="AC105" si="210">AB105*$AC$9</f>
        <v>0</v>
      </c>
      <c r="AD105" s="127"/>
      <c r="AE105" s="70">
        <f t="shared" ref="AE105" si="211">AD105*$AE$9</f>
        <v>0</v>
      </c>
      <c r="AF105" s="127"/>
      <c r="AG105" s="70">
        <f t="shared" ref="AG105" si="212">AF105*$AG$9</f>
        <v>0</v>
      </c>
      <c r="AH105" s="85"/>
      <c r="AI105" s="85"/>
      <c r="AJ105" s="85"/>
    </row>
    <row r="106" spans="1:36" s="72" customFormat="1" ht="12" hidden="1" customHeight="1" x14ac:dyDescent="0.25">
      <c r="A106" s="115" t="s">
        <v>258</v>
      </c>
      <c r="B106" s="88"/>
      <c r="C106" s="111"/>
      <c r="D106" s="111"/>
      <c r="E106" s="111"/>
      <c r="F106" s="111"/>
      <c r="G106" s="111"/>
      <c r="H106" s="111"/>
      <c r="I106" s="111"/>
      <c r="J106" s="111"/>
      <c r="K106" s="112"/>
      <c r="L106" s="113">
        <f t="shared" ref="L106" si="213">N106+M106</f>
        <v>0</v>
      </c>
      <c r="M106" s="114">
        <f t="shared" ref="M106" si="214">0.5*N106</f>
        <v>0</v>
      </c>
      <c r="N106" s="70">
        <f t="shared" si="195"/>
        <v>0</v>
      </c>
      <c r="O106" s="114">
        <f t="shared" ref="O106" si="215">N106-P106-Q106</f>
        <v>0</v>
      </c>
      <c r="P106" s="114"/>
      <c r="Q106" s="113"/>
      <c r="R106" s="127"/>
      <c r="S106" s="113"/>
      <c r="T106" s="127"/>
      <c r="U106" s="113"/>
      <c r="V106" s="127"/>
      <c r="W106" s="113">
        <f t="shared" ref="W106" si="216">V106*$W$9</f>
        <v>0</v>
      </c>
      <c r="X106" s="127"/>
      <c r="Y106" s="114">
        <f t="shared" ref="Y106" si="217">X106*$Y$9</f>
        <v>0</v>
      </c>
      <c r="Z106" s="127"/>
      <c r="AA106" s="113">
        <f t="shared" ref="AA106" si="218">Z106*$AA$9</f>
        <v>0</v>
      </c>
      <c r="AB106" s="127"/>
      <c r="AC106" s="114">
        <f t="shared" ref="AC106" si="219">AB106*$AC$9</f>
        <v>0</v>
      </c>
      <c r="AD106" s="127"/>
      <c r="AE106" s="70">
        <f t="shared" si="201"/>
        <v>0</v>
      </c>
      <c r="AF106" s="127"/>
      <c r="AG106" s="70">
        <f t="shared" si="202"/>
        <v>0</v>
      </c>
      <c r="AH106" s="85"/>
      <c r="AI106" s="85"/>
      <c r="AJ106" s="85"/>
    </row>
    <row r="107" spans="1:36" s="72" customFormat="1" ht="12" hidden="1" x14ac:dyDescent="0.25">
      <c r="A107" s="188" t="s">
        <v>263</v>
      </c>
      <c r="B107" s="188"/>
      <c r="C107" s="69"/>
      <c r="D107" s="69"/>
      <c r="E107" s="69"/>
      <c r="F107" s="69"/>
      <c r="G107" s="69"/>
      <c r="H107" s="69"/>
      <c r="I107" s="69"/>
      <c r="J107" s="69"/>
      <c r="K107" s="190"/>
      <c r="L107" s="70">
        <f t="shared" ref="L107:S107" si="220">SUM(L108:L111)</f>
        <v>0</v>
      </c>
      <c r="M107" s="70">
        <f t="shared" si="220"/>
        <v>0</v>
      </c>
      <c r="N107" s="70">
        <f t="shared" si="195"/>
        <v>0</v>
      </c>
      <c r="O107" s="70">
        <f t="shared" si="220"/>
        <v>0</v>
      </c>
      <c r="P107" s="70">
        <f t="shared" si="220"/>
        <v>0</v>
      </c>
      <c r="Q107" s="70">
        <f t="shared" si="220"/>
        <v>0</v>
      </c>
      <c r="R107" s="127"/>
      <c r="S107" s="70">
        <f t="shared" si="220"/>
        <v>0</v>
      </c>
      <c r="T107" s="126"/>
      <c r="U107" s="70">
        <f>SUM(U108:U111)</f>
        <v>0</v>
      </c>
      <c r="V107" s="126"/>
      <c r="W107" s="70">
        <f t="shared" ref="W107" si="221">SUM(W108:W111)</f>
        <v>0</v>
      </c>
      <c r="X107" s="126"/>
      <c r="Y107" s="189">
        <f t="shared" ref="Y107" si="222">SUM(Y108:Y111)</f>
        <v>0</v>
      </c>
      <c r="Z107" s="126"/>
      <c r="AA107" s="70">
        <f>SUM(AA108:AA111)</f>
        <v>0</v>
      </c>
      <c r="AB107" s="126"/>
      <c r="AC107" s="189">
        <f t="shared" ref="AC107:AE107" si="223">SUM(AC108:AC111)</f>
        <v>0</v>
      </c>
      <c r="AD107" s="126"/>
      <c r="AE107" s="189">
        <f t="shared" si="223"/>
        <v>0</v>
      </c>
      <c r="AF107" s="126"/>
      <c r="AG107" s="189">
        <f>SUM(AG108:AG111)</f>
        <v>0</v>
      </c>
      <c r="AH107" s="85"/>
      <c r="AI107" s="85"/>
      <c r="AJ107" s="85"/>
    </row>
    <row r="108" spans="1:36" s="72" customFormat="1" ht="12" hidden="1" x14ac:dyDescent="0.25">
      <c r="A108" s="115" t="s">
        <v>259</v>
      </c>
      <c r="B108" s="88"/>
      <c r="C108" s="111"/>
      <c r="D108" s="111"/>
      <c r="E108" s="111"/>
      <c r="F108" s="111"/>
      <c r="G108" s="111"/>
      <c r="H108" s="111"/>
      <c r="I108" s="111"/>
      <c r="J108" s="111"/>
      <c r="K108" s="112"/>
      <c r="L108" s="113">
        <f t="shared" ref="L108:L112" si="224">N108+M108</f>
        <v>0</v>
      </c>
      <c r="M108" s="114">
        <f t="shared" ref="M108:M111" si="225">0.5*N108</f>
        <v>0</v>
      </c>
      <c r="N108" s="70">
        <f t="shared" si="195"/>
        <v>0</v>
      </c>
      <c r="O108" s="114">
        <f t="shared" ref="O108:O111" si="226">N108-P108-Q108</f>
        <v>0</v>
      </c>
      <c r="P108" s="114"/>
      <c r="Q108" s="113"/>
      <c r="R108" s="127"/>
      <c r="S108" s="113"/>
      <c r="T108" s="127"/>
      <c r="U108" s="113"/>
      <c r="V108" s="127"/>
      <c r="W108" s="113">
        <f t="shared" ref="W108:W111" si="227">V108*$W$9</f>
        <v>0</v>
      </c>
      <c r="X108" s="127"/>
      <c r="Y108" s="114">
        <f t="shared" ref="Y108:Y110" si="228">X108*$Y$9</f>
        <v>0</v>
      </c>
      <c r="Z108" s="127"/>
      <c r="AA108" s="113">
        <f>Z108*$AA$9</f>
        <v>0</v>
      </c>
      <c r="AB108" s="127"/>
      <c r="AC108" s="114">
        <f t="shared" ref="AC108:AC110" si="229">AB108*$AC$9</f>
        <v>0</v>
      </c>
      <c r="AD108" s="127"/>
      <c r="AE108" s="70">
        <f t="shared" ref="AE108:AE111" si="230">AD108*$AE$9</f>
        <v>0</v>
      </c>
      <c r="AF108" s="127"/>
      <c r="AG108" s="70">
        <f t="shared" ref="AG108:AG111" si="231">AF108*$AG$9</f>
        <v>0</v>
      </c>
      <c r="AH108" s="85"/>
      <c r="AI108" s="85"/>
      <c r="AJ108" s="85"/>
    </row>
    <row r="109" spans="1:36" s="72" customFormat="1" ht="12" hidden="1" x14ac:dyDescent="0.25">
      <c r="A109" s="115" t="s">
        <v>260</v>
      </c>
      <c r="B109" s="88"/>
      <c r="C109" s="111"/>
      <c r="D109" s="111"/>
      <c r="E109" s="111"/>
      <c r="F109" s="111"/>
      <c r="G109" s="111"/>
      <c r="H109" s="111"/>
      <c r="I109" s="111"/>
      <c r="J109" s="111"/>
      <c r="K109" s="112"/>
      <c r="L109" s="113">
        <f t="shared" si="224"/>
        <v>0</v>
      </c>
      <c r="M109" s="114">
        <f t="shared" si="225"/>
        <v>0</v>
      </c>
      <c r="N109" s="70">
        <f t="shared" si="195"/>
        <v>0</v>
      </c>
      <c r="O109" s="114">
        <f t="shared" si="226"/>
        <v>0</v>
      </c>
      <c r="P109" s="114"/>
      <c r="Q109" s="113"/>
      <c r="R109" s="127"/>
      <c r="S109" s="113"/>
      <c r="T109" s="127"/>
      <c r="U109" s="113"/>
      <c r="V109" s="127"/>
      <c r="W109" s="113">
        <f t="shared" si="227"/>
        <v>0</v>
      </c>
      <c r="X109" s="127"/>
      <c r="Y109" s="114">
        <f t="shared" si="228"/>
        <v>0</v>
      </c>
      <c r="Z109" s="127"/>
      <c r="AA109" s="113">
        <f t="shared" ref="AA109:AA113" si="232">Z109*$AA$9</f>
        <v>0</v>
      </c>
      <c r="AB109" s="127"/>
      <c r="AC109" s="114">
        <f t="shared" si="229"/>
        <v>0</v>
      </c>
      <c r="AD109" s="127"/>
      <c r="AE109" s="70">
        <f t="shared" si="230"/>
        <v>0</v>
      </c>
      <c r="AF109" s="127"/>
      <c r="AG109" s="70">
        <f t="shared" si="231"/>
        <v>0</v>
      </c>
      <c r="AH109" s="85"/>
      <c r="AI109" s="85"/>
      <c r="AJ109" s="85"/>
    </row>
    <row r="110" spans="1:36" s="72" customFormat="1" ht="12" hidden="1" customHeight="1" x14ac:dyDescent="0.25">
      <c r="A110" s="115" t="s">
        <v>261</v>
      </c>
      <c r="B110" s="88"/>
      <c r="C110" s="111"/>
      <c r="D110" s="111"/>
      <c r="E110" s="111"/>
      <c r="F110" s="111"/>
      <c r="G110" s="111"/>
      <c r="H110" s="111"/>
      <c r="I110" s="111"/>
      <c r="J110" s="111"/>
      <c r="K110" s="112"/>
      <c r="L110" s="113">
        <f t="shared" si="224"/>
        <v>0</v>
      </c>
      <c r="M110" s="114">
        <f t="shared" si="225"/>
        <v>0</v>
      </c>
      <c r="N110" s="70">
        <f t="shared" si="195"/>
        <v>0</v>
      </c>
      <c r="O110" s="114">
        <f t="shared" si="226"/>
        <v>0</v>
      </c>
      <c r="P110" s="114"/>
      <c r="Q110" s="113"/>
      <c r="R110" s="127"/>
      <c r="S110" s="113"/>
      <c r="T110" s="127"/>
      <c r="U110" s="113"/>
      <c r="V110" s="127"/>
      <c r="W110" s="113">
        <f t="shared" si="227"/>
        <v>0</v>
      </c>
      <c r="X110" s="127"/>
      <c r="Y110" s="114">
        <f t="shared" si="228"/>
        <v>0</v>
      </c>
      <c r="Z110" s="127"/>
      <c r="AA110" s="113">
        <f t="shared" si="232"/>
        <v>0</v>
      </c>
      <c r="AB110" s="127"/>
      <c r="AC110" s="114">
        <f t="shared" si="229"/>
        <v>0</v>
      </c>
      <c r="AD110" s="127"/>
      <c r="AE110" s="70">
        <f t="shared" si="230"/>
        <v>0</v>
      </c>
      <c r="AF110" s="127"/>
      <c r="AG110" s="70">
        <f t="shared" si="231"/>
        <v>0</v>
      </c>
      <c r="AH110" s="85"/>
      <c r="AI110" s="85"/>
      <c r="AJ110" s="85"/>
    </row>
    <row r="111" spans="1:36" s="72" customFormat="1" ht="12" hidden="1" x14ac:dyDescent="0.25">
      <c r="A111" s="115" t="s">
        <v>262</v>
      </c>
      <c r="B111" s="88"/>
      <c r="C111" s="111"/>
      <c r="D111" s="111"/>
      <c r="E111" s="111"/>
      <c r="F111" s="111"/>
      <c r="G111" s="111"/>
      <c r="H111" s="111"/>
      <c r="I111" s="111"/>
      <c r="J111" s="111"/>
      <c r="K111" s="112"/>
      <c r="L111" s="113">
        <f t="shared" si="224"/>
        <v>0</v>
      </c>
      <c r="M111" s="114">
        <f t="shared" si="225"/>
        <v>0</v>
      </c>
      <c r="N111" s="70">
        <f t="shared" si="195"/>
        <v>0</v>
      </c>
      <c r="O111" s="114">
        <f t="shared" si="226"/>
        <v>0</v>
      </c>
      <c r="P111" s="114"/>
      <c r="Q111" s="113"/>
      <c r="R111" s="127"/>
      <c r="S111" s="113"/>
      <c r="T111" s="127"/>
      <c r="U111" s="113"/>
      <c r="V111" s="127"/>
      <c r="W111" s="113">
        <f t="shared" si="227"/>
        <v>0</v>
      </c>
      <c r="X111" s="127"/>
      <c r="Y111" s="114">
        <f>X111*$Y$9</f>
        <v>0</v>
      </c>
      <c r="Z111" s="127"/>
      <c r="AA111" s="113">
        <f t="shared" si="232"/>
        <v>0</v>
      </c>
      <c r="AB111" s="127"/>
      <c r="AC111" s="114">
        <f>AB111*$AC$9</f>
        <v>0</v>
      </c>
      <c r="AD111" s="127"/>
      <c r="AE111" s="70">
        <f t="shared" si="230"/>
        <v>0</v>
      </c>
      <c r="AF111" s="127"/>
      <c r="AG111" s="70">
        <f t="shared" si="231"/>
        <v>0</v>
      </c>
      <c r="AH111" s="85"/>
      <c r="AI111" s="85"/>
      <c r="AJ111" s="85"/>
    </row>
    <row r="112" spans="1:36" s="72" customFormat="1" ht="12" hidden="1" x14ac:dyDescent="0.25">
      <c r="A112" s="188" t="s">
        <v>264</v>
      </c>
      <c r="B112" s="188" t="s">
        <v>62</v>
      </c>
      <c r="C112" s="69"/>
      <c r="D112" s="69"/>
      <c r="E112" s="69"/>
      <c r="F112" s="69"/>
      <c r="G112" s="69"/>
      <c r="H112" s="69"/>
      <c r="I112" s="69"/>
      <c r="J112" s="69"/>
      <c r="K112" s="190"/>
      <c r="L112" s="70">
        <f t="shared" si="224"/>
        <v>0</v>
      </c>
      <c r="M112" s="189"/>
      <c r="N112" s="70">
        <f t="shared" si="195"/>
        <v>0</v>
      </c>
      <c r="O112" s="189"/>
      <c r="P112" s="70">
        <f>N112</f>
        <v>0</v>
      </c>
      <c r="Q112" s="70"/>
      <c r="R112" s="127"/>
      <c r="S112" s="70"/>
      <c r="T112" s="126"/>
      <c r="U112" s="70"/>
      <c r="V112" s="126"/>
      <c r="W112" s="70"/>
      <c r="X112" s="126"/>
      <c r="Y112" s="189">
        <f t="shared" ref="Y112:Y113" si="233">X112*$Y$9</f>
        <v>0</v>
      </c>
      <c r="Z112" s="126"/>
      <c r="AA112" s="70">
        <f t="shared" si="232"/>
        <v>0</v>
      </c>
      <c r="AB112" s="126"/>
      <c r="AC112" s="189"/>
      <c r="AD112" s="126"/>
      <c r="AE112" s="189"/>
      <c r="AF112" s="126"/>
      <c r="AG112" s="189"/>
      <c r="AH112" s="85"/>
      <c r="AI112" s="85"/>
      <c r="AJ112" s="85"/>
    </row>
    <row r="113" spans="1:36" s="72" customFormat="1" ht="12" x14ac:dyDescent="0.25">
      <c r="A113" s="68" t="s">
        <v>265</v>
      </c>
      <c r="B113" s="68" t="s">
        <v>307</v>
      </c>
      <c r="C113" s="191"/>
      <c r="D113" s="191"/>
      <c r="E113" s="191"/>
      <c r="F113" s="191"/>
      <c r="G113" s="191"/>
      <c r="H113" s="191" t="s">
        <v>51</v>
      </c>
      <c r="I113" s="191"/>
      <c r="J113" s="191"/>
      <c r="K113" s="192"/>
      <c r="L113" s="70">
        <v>36</v>
      </c>
      <c r="M113" s="189"/>
      <c r="N113" s="70">
        <f t="shared" si="195"/>
        <v>36</v>
      </c>
      <c r="O113" s="189"/>
      <c r="P113" s="70">
        <f>N113</f>
        <v>36</v>
      </c>
      <c r="Q113" s="70"/>
      <c r="R113" s="127"/>
      <c r="S113" s="70"/>
      <c r="T113" s="126"/>
      <c r="U113" s="70"/>
      <c r="V113" s="126"/>
      <c r="W113" s="191"/>
      <c r="X113" s="126"/>
      <c r="Y113" s="189">
        <f t="shared" si="233"/>
        <v>0</v>
      </c>
      <c r="Z113" s="126"/>
      <c r="AA113" s="70">
        <f t="shared" si="232"/>
        <v>0</v>
      </c>
      <c r="AB113" s="126"/>
      <c r="AC113" s="189">
        <f>1*36</f>
        <v>36</v>
      </c>
      <c r="AD113" s="126"/>
      <c r="AE113" s="189"/>
      <c r="AF113" s="126"/>
      <c r="AG113" s="189"/>
      <c r="AH113" s="85"/>
      <c r="AI113" s="85"/>
      <c r="AJ113" s="85"/>
    </row>
    <row r="114" spans="1:36" s="77" customFormat="1" ht="24" x14ac:dyDescent="0.25">
      <c r="A114" s="91" t="s">
        <v>197</v>
      </c>
      <c r="B114" s="91" t="s">
        <v>198</v>
      </c>
      <c r="C114" s="92"/>
      <c r="D114" s="92"/>
      <c r="E114" s="92"/>
      <c r="F114" s="92"/>
      <c r="G114" s="92"/>
      <c r="H114" s="92"/>
      <c r="I114" s="92"/>
      <c r="J114" s="92" t="s">
        <v>217</v>
      </c>
      <c r="K114" s="76"/>
      <c r="L114" s="93">
        <f>SUM(L115,L120,L125,L130,L131)</f>
        <v>702</v>
      </c>
      <c r="M114" s="93">
        <f>SUM(M115,M120,M125,M130,M131)</f>
        <v>186</v>
      </c>
      <c r="N114" s="121">
        <f>SUM(N115,N120,N125,N130,N131)</f>
        <v>516</v>
      </c>
      <c r="O114" s="93">
        <f t="shared" ref="O114" si="234">SUM(O115,O120,O125,O130,O131)</f>
        <v>192</v>
      </c>
      <c r="P114" s="93">
        <f>SUM(P115,P120,P125,P130,P131)</f>
        <v>324</v>
      </c>
      <c r="Q114" s="93">
        <f t="shared" ref="Q114" si="235">SUM(Q115,Q120,Q125,Q130,Q131)</f>
        <v>0</v>
      </c>
      <c r="R114" s="127"/>
      <c r="S114" s="93">
        <f t="shared" ref="S114" si="236">SUM(S115,S120,S125,S130,S131)</f>
        <v>0</v>
      </c>
      <c r="T114" s="125"/>
      <c r="U114" s="93"/>
      <c r="V114" s="125"/>
      <c r="W114" s="93">
        <f>SUM(W115,W120,W125,W130,W131)</f>
        <v>0</v>
      </c>
      <c r="X114" s="125"/>
      <c r="Y114" s="93">
        <f t="shared" ref="Y114" si="237">SUM(Y115,Y120,Y125,Y130,Y131)</f>
        <v>0</v>
      </c>
      <c r="Z114" s="125"/>
      <c r="AA114" s="93">
        <f t="shared" ref="AA114" si="238">SUM(AA115,AA120,AA125,AA130,AA131)</f>
        <v>0</v>
      </c>
      <c r="AB114" s="125"/>
      <c r="AC114" s="93">
        <f>SUM(AC115,AC120,AC125,AC130,AC131)</f>
        <v>102</v>
      </c>
      <c r="AD114" s="125"/>
      <c r="AE114" s="93">
        <f>SUM(AE115,AE120,AE125,AE130,AE131)</f>
        <v>252</v>
      </c>
      <c r="AF114" s="125"/>
      <c r="AG114" s="93">
        <f>SUM(AG115,AG120,AG125,AG130,AG131)</f>
        <v>162</v>
      </c>
      <c r="AH114" s="67"/>
      <c r="AI114" s="67"/>
      <c r="AJ114" s="67"/>
    </row>
    <row r="115" spans="1:36" s="72" customFormat="1" ht="24" x14ac:dyDescent="0.25">
      <c r="A115" s="188" t="s">
        <v>199</v>
      </c>
      <c r="B115" s="188" t="s">
        <v>295</v>
      </c>
      <c r="C115" s="69"/>
      <c r="D115" s="69"/>
      <c r="E115" s="69"/>
      <c r="F115" s="69"/>
      <c r="G115" s="69"/>
      <c r="H115" s="69"/>
      <c r="I115" s="69"/>
      <c r="J115" s="79" t="s">
        <v>39</v>
      </c>
      <c r="K115" s="190"/>
      <c r="L115" s="70">
        <v>162</v>
      </c>
      <c r="M115" s="70">
        <f>0.5*N115</f>
        <v>54</v>
      </c>
      <c r="N115" s="70">
        <f>SUM(S115,U115,W115,Y115,AA115,AC115,AE115,AG115)</f>
        <v>108</v>
      </c>
      <c r="O115" s="70">
        <v>58</v>
      </c>
      <c r="P115" s="70">
        <f>SUM(P116:P119)</f>
        <v>50</v>
      </c>
      <c r="Q115" s="70">
        <f t="shared" ref="Q115:S115" si="239">SUM(Q116:Q119)</f>
        <v>0</v>
      </c>
      <c r="R115" s="127"/>
      <c r="S115" s="70">
        <f t="shared" si="239"/>
        <v>0</v>
      </c>
      <c r="T115" s="126"/>
      <c r="U115" s="189">
        <f>SUM(U116:U119)</f>
        <v>0</v>
      </c>
      <c r="V115" s="126"/>
      <c r="W115" s="189">
        <f>SUM(W116:W119)</f>
        <v>0</v>
      </c>
      <c r="X115" s="126"/>
      <c r="Y115" s="189">
        <f t="shared" ref="Y115:AA115" si="240">SUM(Y116:Y119)</f>
        <v>0</v>
      </c>
      <c r="Z115" s="126"/>
      <c r="AA115" s="189">
        <f t="shared" si="240"/>
        <v>0</v>
      </c>
      <c r="AB115" s="126"/>
      <c r="AC115" s="189"/>
      <c r="AD115" s="126"/>
      <c r="AE115" s="189">
        <v>72</v>
      </c>
      <c r="AF115" s="126"/>
      <c r="AG115" s="189">
        <v>36</v>
      </c>
      <c r="AH115" s="85"/>
      <c r="AI115" s="85"/>
      <c r="AJ115" s="85"/>
    </row>
    <row r="116" spans="1:36" s="72" customFormat="1" ht="12" hidden="1" x14ac:dyDescent="0.25">
      <c r="A116" s="115" t="s">
        <v>235</v>
      </c>
      <c r="B116" s="88"/>
      <c r="C116" s="111"/>
      <c r="D116" s="111"/>
      <c r="E116" s="111"/>
      <c r="F116" s="111"/>
      <c r="G116" s="111"/>
      <c r="H116" s="111"/>
      <c r="I116" s="111"/>
      <c r="J116" s="111"/>
      <c r="K116" s="112"/>
      <c r="L116" s="113">
        <f t="shared" ref="L116:L119" si="241">N116+M116</f>
        <v>165</v>
      </c>
      <c r="M116" s="70">
        <f t="shared" ref="M116:M125" si="242">0.5*N116</f>
        <v>55</v>
      </c>
      <c r="N116" s="70">
        <f t="shared" ref="N116:N119" si="243">SUM(S116,U116,W116,Y116,AA116,AC116,AE116,AG116)</f>
        <v>110</v>
      </c>
      <c r="O116" s="114">
        <f t="shared" ref="O116:O119" si="244">N116-P116-Q116</f>
        <v>60</v>
      </c>
      <c r="P116" s="114">
        <v>50</v>
      </c>
      <c r="Q116" s="113"/>
      <c r="R116" s="127"/>
      <c r="S116" s="113"/>
      <c r="T116" s="127"/>
      <c r="U116" s="113"/>
      <c r="V116" s="127"/>
      <c r="W116" s="113">
        <f t="shared" ref="W116:W119" si="245">V116*$W$9</f>
        <v>0</v>
      </c>
      <c r="X116" s="127"/>
      <c r="Y116" s="114">
        <f t="shared" ref="Y116:Y118" si="246">X116*$Y$9</f>
        <v>0</v>
      </c>
      <c r="Z116" s="127"/>
      <c r="AA116" s="113">
        <f t="shared" ref="AA116:AA119" si="247">Z116*$AA$9</f>
        <v>0</v>
      </c>
      <c r="AB116" s="127">
        <v>5</v>
      </c>
      <c r="AC116" s="114">
        <f t="shared" ref="AC116:AC118" si="248">AB116*$AC$9</f>
        <v>110</v>
      </c>
      <c r="AD116" s="127"/>
      <c r="AE116" s="70">
        <f t="shared" ref="AE116" si="249">AD116*$AE$9</f>
        <v>0</v>
      </c>
      <c r="AF116" s="126"/>
      <c r="AG116" s="70">
        <f t="shared" ref="AG116:AG119" si="250">AF116*$AG$9</f>
        <v>0</v>
      </c>
      <c r="AH116" s="85"/>
      <c r="AI116" s="85"/>
      <c r="AJ116" s="85"/>
    </row>
    <row r="117" spans="1:36" s="72" customFormat="1" ht="12" hidden="1" x14ac:dyDescent="0.25">
      <c r="A117" s="115" t="s">
        <v>236</v>
      </c>
      <c r="B117" s="88"/>
      <c r="C117" s="111"/>
      <c r="D117" s="111"/>
      <c r="E117" s="111"/>
      <c r="F117" s="111"/>
      <c r="G117" s="111"/>
      <c r="H117" s="111"/>
      <c r="I117" s="111"/>
      <c r="J117" s="111"/>
      <c r="K117" s="112"/>
      <c r="L117" s="113">
        <f t="shared" si="241"/>
        <v>0</v>
      </c>
      <c r="M117" s="70">
        <f t="shared" si="242"/>
        <v>0</v>
      </c>
      <c r="N117" s="70">
        <f t="shared" si="243"/>
        <v>0</v>
      </c>
      <c r="O117" s="114">
        <f t="shared" si="244"/>
        <v>0</v>
      </c>
      <c r="P117" s="114"/>
      <c r="Q117" s="113"/>
      <c r="R117" s="127"/>
      <c r="S117" s="113"/>
      <c r="T117" s="127"/>
      <c r="U117" s="113"/>
      <c r="V117" s="127"/>
      <c r="W117" s="113">
        <f t="shared" si="245"/>
        <v>0</v>
      </c>
      <c r="X117" s="127"/>
      <c r="Y117" s="114">
        <f t="shared" si="246"/>
        <v>0</v>
      </c>
      <c r="Z117" s="127"/>
      <c r="AA117" s="113">
        <f t="shared" si="247"/>
        <v>0</v>
      </c>
      <c r="AB117" s="127"/>
      <c r="AC117" s="114">
        <f t="shared" si="248"/>
        <v>0</v>
      </c>
      <c r="AD117" s="127"/>
      <c r="AE117" s="70">
        <f t="shared" ref="AE117:AE119" si="251">AD117*$AE$9</f>
        <v>0</v>
      </c>
      <c r="AF117" s="126"/>
      <c r="AG117" s="70">
        <f t="shared" si="250"/>
        <v>0</v>
      </c>
      <c r="AH117" s="85"/>
      <c r="AI117" s="85"/>
      <c r="AJ117" s="85"/>
    </row>
    <row r="118" spans="1:36" s="72" customFormat="1" ht="12" hidden="1" customHeight="1" x14ac:dyDescent="0.25">
      <c r="A118" s="115" t="s">
        <v>237</v>
      </c>
      <c r="B118" s="88"/>
      <c r="C118" s="111"/>
      <c r="D118" s="111"/>
      <c r="E118" s="111"/>
      <c r="F118" s="111"/>
      <c r="G118" s="111"/>
      <c r="H118" s="111"/>
      <c r="I118" s="111"/>
      <c r="J118" s="111"/>
      <c r="K118" s="112"/>
      <c r="L118" s="113">
        <f t="shared" si="241"/>
        <v>0</v>
      </c>
      <c r="M118" s="70">
        <f t="shared" si="242"/>
        <v>0</v>
      </c>
      <c r="N118" s="70">
        <f t="shared" si="243"/>
        <v>0</v>
      </c>
      <c r="O118" s="114">
        <f t="shared" si="244"/>
        <v>0</v>
      </c>
      <c r="P118" s="114"/>
      <c r="Q118" s="113"/>
      <c r="R118" s="127"/>
      <c r="S118" s="113"/>
      <c r="T118" s="127"/>
      <c r="U118" s="113"/>
      <c r="V118" s="127"/>
      <c r="W118" s="113">
        <f t="shared" si="245"/>
        <v>0</v>
      </c>
      <c r="X118" s="127"/>
      <c r="Y118" s="114">
        <f t="shared" si="246"/>
        <v>0</v>
      </c>
      <c r="Z118" s="127"/>
      <c r="AA118" s="113">
        <f t="shared" si="247"/>
        <v>0</v>
      </c>
      <c r="AB118" s="127"/>
      <c r="AC118" s="114">
        <f t="shared" si="248"/>
        <v>0</v>
      </c>
      <c r="AD118" s="127"/>
      <c r="AE118" s="70">
        <f t="shared" si="251"/>
        <v>0</v>
      </c>
      <c r="AF118" s="126"/>
      <c r="AG118" s="70">
        <f t="shared" si="250"/>
        <v>0</v>
      </c>
      <c r="AH118" s="85"/>
      <c r="AI118" s="85"/>
      <c r="AJ118" s="85"/>
    </row>
    <row r="119" spans="1:36" s="72" customFormat="1" ht="12" hidden="1" x14ac:dyDescent="0.25">
      <c r="A119" s="115" t="s">
        <v>238</v>
      </c>
      <c r="B119" s="88"/>
      <c r="C119" s="111"/>
      <c r="D119" s="111"/>
      <c r="E119" s="111"/>
      <c r="F119" s="111"/>
      <c r="G119" s="111"/>
      <c r="H119" s="111"/>
      <c r="I119" s="111"/>
      <c r="J119" s="111"/>
      <c r="K119" s="112"/>
      <c r="L119" s="113">
        <f t="shared" si="241"/>
        <v>0</v>
      </c>
      <c r="M119" s="70">
        <f t="shared" si="242"/>
        <v>0</v>
      </c>
      <c r="N119" s="70">
        <f t="shared" si="243"/>
        <v>0</v>
      </c>
      <c r="O119" s="114">
        <f t="shared" si="244"/>
        <v>0</v>
      </c>
      <c r="P119" s="114"/>
      <c r="Q119" s="113"/>
      <c r="R119" s="127"/>
      <c r="S119" s="113"/>
      <c r="T119" s="127"/>
      <c r="U119" s="113"/>
      <c r="V119" s="127"/>
      <c r="W119" s="113">
        <f t="shared" si="245"/>
        <v>0</v>
      </c>
      <c r="X119" s="127"/>
      <c r="Y119" s="114">
        <f>X119*$Y$9</f>
        <v>0</v>
      </c>
      <c r="Z119" s="127"/>
      <c r="AA119" s="113">
        <f t="shared" si="247"/>
        <v>0</v>
      </c>
      <c r="AB119" s="127"/>
      <c r="AC119" s="114">
        <f>AB119*$AC$9</f>
        <v>0</v>
      </c>
      <c r="AD119" s="127"/>
      <c r="AE119" s="70">
        <f t="shared" si="251"/>
        <v>0</v>
      </c>
      <c r="AF119" s="126"/>
      <c r="AG119" s="70">
        <f t="shared" si="250"/>
        <v>0</v>
      </c>
      <c r="AH119" s="85"/>
      <c r="AI119" s="85"/>
      <c r="AJ119" s="85"/>
    </row>
    <row r="120" spans="1:36" s="72" customFormat="1" ht="24" x14ac:dyDescent="0.25">
      <c r="A120" s="188" t="s">
        <v>201</v>
      </c>
      <c r="B120" s="188" t="s">
        <v>291</v>
      </c>
      <c r="C120" s="69"/>
      <c r="D120" s="69"/>
      <c r="E120" s="69"/>
      <c r="F120" s="69"/>
      <c r="G120" s="69"/>
      <c r="H120" s="69"/>
      <c r="I120" s="210" t="s">
        <v>39</v>
      </c>
      <c r="J120" s="69"/>
      <c r="K120" s="190"/>
      <c r="L120" s="70">
        <f>SUM(L121:L124)</f>
        <v>153</v>
      </c>
      <c r="M120" s="70">
        <f t="shared" si="242"/>
        <v>51</v>
      </c>
      <c r="N120" s="70">
        <f>SUM(S120,U120,W120,Y120,AA120,AC120,AE120,AG120)</f>
        <v>102</v>
      </c>
      <c r="O120" s="70">
        <f>SUM(O121:O124)</f>
        <v>52</v>
      </c>
      <c r="P120" s="70">
        <f>SUM(P121:P124)</f>
        <v>50</v>
      </c>
      <c r="Q120" s="70">
        <f t="shared" ref="Q120:S120" si="252">SUM(Q121:Q130)</f>
        <v>0</v>
      </c>
      <c r="R120" s="127"/>
      <c r="S120" s="70">
        <f t="shared" si="252"/>
        <v>0</v>
      </c>
      <c r="T120" s="126"/>
      <c r="U120" s="189">
        <f>SUM(U121:U124)</f>
        <v>0</v>
      </c>
      <c r="V120" s="126"/>
      <c r="W120" s="189">
        <f t="shared" ref="W120" si="253">SUM(W121:W124)</f>
        <v>0</v>
      </c>
      <c r="X120" s="126"/>
      <c r="Y120" s="189">
        <f t="shared" ref="Y120" si="254">SUM(Y121:Y124)</f>
        <v>0</v>
      </c>
      <c r="Z120" s="126"/>
      <c r="AA120" s="189">
        <f t="shared" ref="AA120" si="255">SUM(AA121:AA124)</f>
        <v>0</v>
      </c>
      <c r="AB120" s="126"/>
      <c r="AC120" s="189">
        <f t="shared" ref="AC120" si="256">SUM(AC121:AC124)</f>
        <v>66</v>
      </c>
      <c r="AD120" s="126"/>
      <c r="AE120" s="189">
        <f t="shared" ref="AE120" si="257">SUM(AE121:AE124)</f>
        <v>36</v>
      </c>
      <c r="AF120" s="126"/>
      <c r="AG120" s="189">
        <f t="shared" ref="AG120" si="258">SUM(AG121:AG124)</f>
        <v>0</v>
      </c>
      <c r="AH120" s="85"/>
      <c r="AI120" s="85"/>
      <c r="AJ120" s="85"/>
    </row>
    <row r="121" spans="1:36" s="72" customFormat="1" ht="12" hidden="1" x14ac:dyDescent="0.25">
      <c r="A121" s="115" t="s">
        <v>239</v>
      </c>
      <c r="B121" s="88"/>
      <c r="C121" s="111"/>
      <c r="D121" s="111"/>
      <c r="E121" s="111"/>
      <c r="F121" s="111"/>
      <c r="G121" s="111"/>
      <c r="H121" s="111"/>
      <c r="I121" s="111"/>
      <c r="J121" s="111"/>
      <c r="K121" s="112"/>
      <c r="L121" s="113">
        <f t="shared" ref="L121" si="259">N121+M121</f>
        <v>153</v>
      </c>
      <c r="M121" s="70">
        <f t="shared" si="242"/>
        <v>51</v>
      </c>
      <c r="N121" s="70">
        <f t="shared" ref="N121:N131" si="260">SUM(S121,U121,W121,Y121,AA121,AC121,AE121,AG121)</f>
        <v>102</v>
      </c>
      <c r="O121" s="114">
        <f t="shared" ref="O121" si="261">N121-P121-Q121</f>
        <v>52</v>
      </c>
      <c r="P121" s="114">
        <v>50</v>
      </c>
      <c r="Q121" s="113"/>
      <c r="R121" s="127"/>
      <c r="S121" s="113"/>
      <c r="T121" s="127"/>
      <c r="U121" s="113"/>
      <c r="V121" s="127"/>
      <c r="W121" s="113">
        <f t="shared" ref="W121:W122" si="262">V121*$W$9</f>
        <v>0</v>
      </c>
      <c r="X121" s="127"/>
      <c r="Y121" s="114">
        <f t="shared" ref="Y121:Y122" si="263">X121*$Y$9</f>
        <v>0</v>
      </c>
      <c r="Z121" s="127"/>
      <c r="AA121" s="113">
        <f t="shared" ref="AA121:AA122" si="264">Z121*$AA$9</f>
        <v>0</v>
      </c>
      <c r="AB121" s="127">
        <v>3</v>
      </c>
      <c r="AC121" s="114">
        <f t="shared" ref="AC121:AC122" si="265">AB121*$AC$9</f>
        <v>66</v>
      </c>
      <c r="AD121" s="127">
        <v>3</v>
      </c>
      <c r="AE121" s="70">
        <f t="shared" ref="AE121:AE124" si="266">AD121*$AE$9</f>
        <v>36</v>
      </c>
      <c r="AF121" s="127"/>
      <c r="AG121" s="70">
        <f t="shared" ref="AG121:AG124" si="267">AF121*$AG$9</f>
        <v>0</v>
      </c>
      <c r="AH121" s="85"/>
      <c r="AI121" s="85"/>
      <c r="AJ121" s="85"/>
    </row>
    <row r="122" spans="1:36" s="72" customFormat="1" ht="12" hidden="1" x14ac:dyDescent="0.25">
      <c r="A122" s="115" t="s">
        <v>240</v>
      </c>
      <c r="B122" s="88"/>
      <c r="C122" s="111"/>
      <c r="D122" s="111"/>
      <c r="E122" s="111"/>
      <c r="F122" s="111"/>
      <c r="G122" s="111"/>
      <c r="H122" s="111"/>
      <c r="I122" s="111"/>
      <c r="J122" s="111"/>
      <c r="K122" s="112"/>
      <c r="L122" s="113">
        <f t="shared" ref="L122:L124" si="268">N122+M122</f>
        <v>0</v>
      </c>
      <c r="M122" s="70">
        <f t="shared" si="242"/>
        <v>0</v>
      </c>
      <c r="N122" s="70">
        <f t="shared" si="260"/>
        <v>0</v>
      </c>
      <c r="O122" s="114">
        <f t="shared" ref="O122:O124" si="269">N122-P122-Q122</f>
        <v>0</v>
      </c>
      <c r="P122" s="114"/>
      <c r="Q122" s="113"/>
      <c r="R122" s="127"/>
      <c r="S122" s="113"/>
      <c r="T122" s="127"/>
      <c r="U122" s="113"/>
      <c r="V122" s="127"/>
      <c r="W122" s="113">
        <f t="shared" si="262"/>
        <v>0</v>
      </c>
      <c r="X122" s="127"/>
      <c r="Y122" s="114">
        <f t="shared" si="263"/>
        <v>0</v>
      </c>
      <c r="Z122" s="127"/>
      <c r="AA122" s="113">
        <f t="shared" si="264"/>
        <v>0</v>
      </c>
      <c r="AB122" s="127"/>
      <c r="AC122" s="114">
        <f t="shared" si="265"/>
        <v>0</v>
      </c>
      <c r="AD122" s="127"/>
      <c r="AE122" s="70">
        <f t="shared" si="266"/>
        <v>0</v>
      </c>
      <c r="AF122" s="127"/>
      <c r="AG122" s="70">
        <f t="shared" si="267"/>
        <v>0</v>
      </c>
      <c r="AH122" s="85"/>
      <c r="AI122" s="85"/>
      <c r="AJ122" s="85"/>
    </row>
    <row r="123" spans="1:36" s="72" customFormat="1" ht="12" hidden="1" x14ac:dyDescent="0.25">
      <c r="A123" s="115" t="s">
        <v>241</v>
      </c>
      <c r="B123" s="88"/>
      <c r="C123" s="111"/>
      <c r="D123" s="111"/>
      <c r="E123" s="111"/>
      <c r="F123" s="111"/>
      <c r="G123" s="111"/>
      <c r="H123" s="111"/>
      <c r="I123" s="111"/>
      <c r="J123" s="111"/>
      <c r="K123" s="112"/>
      <c r="L123" s="113">
        <f t="shared" ref="L123" si="270">N123+M123</f>
        <v>0</v>
      </c>
      <c r="M123" s="70">
        <f t="shared" si="242"/>
        <v>0</v>
      </c>
      <c r="N123" s="70">
        <f t="shared" si="260"/>
        <v>0</v>
      </c>
      <c r="O123" s="114">
        <f t="shared" ref="O123" si="271">N123-P123-Q123</f>
        <v>0</v>
      </c>
      <c r="P123" s="114"/>
      <c r="Q123" s="113"/>
      <c r="R123" s="127"/>
      <c r="S123" s="113"/>
      <c r="T123" s="127"/>
      <c r="U123" s="113"/>
      <c r="V123" s="127"/>
      <c r="W123" s="113">
        <f t="shared" ref="W123" si="272">V123*$W$9</f>
        <v>0</v>
      </c>
      <c r="X123" s="127"/>
      <c r="Y123" s="114">
        <f t="shared" ref="Y123" si="273">X123*$Y$9</f>
        <v>0</v>
      </c>
      <c r="Z123" s="127"/>
      <c r="AA123" s="113">
        <f t="shared" ref="AA123" si="274">Z123*$AA$9</f>
        <v>0</v>
      </c>
      <c r="AB123" s="127"/>
      <c r="AC123" s="114">
        <f t="shared" ref="AC123" si="275">AB123*$AC$9</f>
        <v>0</v>
      </c>
      <c r="AD123" s="127"/>
      <c r="AE123" s="70">
        <f t="shared" ref="AE123" si="276">AD123*$AE$9</f>
        <v>0</v>
      </c>
      <c r="AF123" s="127"/>
      <c r="AG123" s="70">
        <f t="shared" ref="AG123" si="277">AF123*$AG$9</f>
        <v>0</v>
      </c>
      <c r="AH123" s="85"/>
      <c r="AI123" s="85"/>
      <c r="AJ123" s="85"/>
    </row>
    <row r="124" spans="1:36" s="72" customFormat="1" ht="12" hidden="1" customHeight="1" x14ac:dyDescent="0.25">
      <c r="A124" s="115" t="s">
        <v>242</v>
      </c>
      <c r="B124" s="88"/>
      <c r="C124" s="111"/>
      <c r="D124" s="111"/>
      <c r="E124" s="111"/>
      <c r="F124" s="111"/>
      <c r="G124" s="111"/>
      <c r="H124" s="111"/>
      <c r="I124" s="111"/>
      <c r="J124" s="111"/>
      <c r="K124" s="112"/>
      <c r="L124" s="113">
        <f t="shared" si="268"/>
        <v>0</v>
      </c>
      <c r="M124" s="70">
        <f t="shared" si="242"/>
        <v>0</v>
      </c>
      <c r="N124" s="70">
        <f t="shared" si="260"/>
        <v>0</v>
      </c>
      <c r="O124" s="114">
        <f t="shared" si="269"/>
        <v>0</v>
      </c>
      <c r="P124" s="114"/>
      <c r="Q124" s="113"/>
      <c r="R124" s="127"/>
      <c r="S124" s="113"/>
      <c r="T124" s="127"/>
      <c r="U124" s="113"/>
      <c r="V124" s="127"/>
      <c r="W124" s="113">
        <f t="shared" ref="W124" si="278">V124*$W$9</f>
        <v>0</v>
      </c>
      <c r="X124" s="127"/>
      <c r="Y124" s="114">
        <f t="shared" ref="Y124" si="279">X124*$Y$9</f>
        <v>0</v>
      </c>
      <c r="Z124" s="127"/>
      <c r="AA124" s="113">
        <f t="shared" ref="AA124" si="280">Z124*$AA$9</f>
        <v>0</v>
      </c>
      <c r="AB124" s="127"/>
      <c r="AC124" s="114">
        <f t="shared" ref="AC124" si="281">AB124*$AC$9</f>
        <v>0</v>
      </c>
      <c r="AD124" s="127"/>
      <c r="AE124" s="70">
        <f t="shared" si="266"/>
        <v>0</v>
      </c>
      <c r="AF124" s="127"/>
      <c r="AG124" s="70">
        <f t="shared" si="267"/>
        <v>0</v>
      </c>
      <c r="AH124" s="85"/>
      <c r="AI124" s="85"/>
      <c r="AJ124" s="85"/>
    </row>
    <row r="125" spans="1:36" s="72" customFormat="1" ht="12" x14ac:dyDescent="0.25">
      <c r="A125" s="188" t="s">
        <v>202</v>
      </c>
      <c r="B125" s="188" t="s">
        <v>296</v>
      </c>
      <c r="C125" s="69"/>
      <c r="D125" s="69"/>
      <c r="E125" s="69"/>
      <c r="F125" s="69"/>
      <c r="G125" s="69"/>
      <c r="H125" s="69"/>
      <c r="I125" s="210"/>
      <c r="J125" s="69" t="s">
        <v>51</v>
      </c>
      <c r="K125" s="190"/>
      <c r="L125" s="70">
        <v>243</v>
      </c>
      <c r="M125" s="70">
        <f t="shared" si="242"/>
        <v>81</v>
      </c>
      <c r="N125" s="70">
        <f t="shared" si="260"/>
        <v>162</v>
      </c>
      <c r="O125" s="70">
        <v>82</v>
      </c>
      <c r="P125" s="70">
        <v>80</v>
      </c>
      <c r="Q125" s="70">
        <f t="shared" ref="Q125:S125" si="282">SUM(Q126:Q129)</f>
        <v>0</v>
      </c>
      <c r="R125" s="127"/>
      <c r="S125" s="70">
        <f t="shared" si="282"/>
        <v>0</v>
      </c>
      <c r="T125" s="126"/>
      <c r="U125" s="70">
        <f>SUM(U126:U129)</f>
        <v>0</v>
      </c>
      <c r="V125" s="126"/>
      <c r="W125" s="70">
        <f t="shared" ref="W125" si="283">SUM(W126:W129)</f>
        <v>0</v>
      </c>
      <c r="X125" s="126"/>
      <c r="Y125" s="189">
        <f t="shared" ref="Y125" si="284">SUM(Y126:Y129)</f>
        <v>0</v>
      </c>
      <c r="Z125" s="126"/>
      <c r="AA125" s="70">
        <f>SUM(AA126:AA129)</f>
        <v>0</v>
      </c>
      <c r="AB125" s="126"/>
      <c r="AC125" s="189">
        <f t="shared" ref="AC125:AE125" si="285">SUM(AC126:AC129)</f>
        <v>0</v>
      </c>
      <c r="AD125" s="126"/>
      <c r="AE125" s="189">
        <f t="shared" si="285"/>
        <v>72</v>
      </c>
      <c r="AF125" s="126"/>
      <c r="AG125" s="189">
        <v>90</v>
      </c>
      <c r="AH125" s="85"/>
      <c r="AI125" s="85"/>
      <c r="AJ125" s="85"/>
    </row>
    <row r="126" spans="1:36" s="72" customFormat="1" ht="12" hidden="1" x14ac:dyDescent="0.25">
      <c r="A126" s="115" t="s">
        <v>243</v>
      </c>
      <c r="B126" s="88"/>
      <c r="C126" s="111"/>
      <c r="D126" s="111"/>
      <c r="E126" s="111"/>
      <c r="F126" s="111"/>
      <c r="G126" s="111"/>
      <c r="H126" s="111"/>
      <c r="I126" s="111"/>
      <c r="J126" s="111"/>
      <c r="K126" s="112"/>
      <c r="L126" s="113">
        <f t="shared" ref="L126:L131" si="286">N126+M126</f>
        <v>189</v>
      </c>
      <c r="M126" s="114">
        <f t="shared" ref="M126:M129" si="287">0.5*N126</f>
        <v>63</v>
      </c>
      <c r="N126" s="70">
        <f t="shared" si="260"/>
        <v>126</v>
      </c>
      <c r="O126" s="114">
        <f t="shared" ref="O126:O129" si="288">N126-P126-Q126</f>
        <v>66</v>
      </c>
      <c r="P126" s="114">
        <v>60</v>
      </c>
      <c r="Q126" s="113"/>
      <c r="R126" s="127"/>
      <c r="S126" s="113"/>
      <c r="T126" s="127"/>
      <c r="U126" s="113"/>
      <c r="V126" s="127"/>
      <c r="W126" s="113">
        <f t="shared" ref="W126:W129" si="289">V126*$W$9</f>
        <v>0</v>
      </c>
      <c r="X126" s="127"/>
      <c r="Y126" s="114">
        <f t="shared" ref="Y126:Y128" si="290">X126*$Y$9</f>
        <v>0</v>
      </c>
      <c r="Z126" s="127"/>
      <c r="AA126" s="113">
        <f>Z126*$AA$9</f>
        <v>0</v>
      </c>
      <c r="AB126" s="127"/>
      <c r="AC126" s="114">
        <f t="shared" ref="AC126:AC128" si="291">AB126*$AC$9</f>
        <v>0</v>
      </c>
      <c r="AD126" s="127">
        <v>6</v>
      </c>
      <c r="AE126" s="70">
        <f t="shared" ref="AE126:AE129" si="292">AD126*$AE$9</f>
        <v>72</v>
      </c>
      <c r="AF126" s="127">
        <v>6</v>
      </c>
      <c r="AG126" s="70">
        <f t="shared" ref="AG126:AG129" si="293">AF126*$AG$9</f>
        <v>54</v>
      </c>
      <c r="AH126" s="85"/>
      <c r="AI126" s="85"/>
      <c r="AJ126" s="85"/>
    </row>
    <row r="127" spans="1:36" s="72" customFormat="1" ht="12" hidden="1" x14ac:dyDescent="0.25">
      <c r="A127" s="115" t="s">
        <v>244</v>
      </c>
      <c r="B127" s="88"/>
      <c r="C127" s="111"/>
      <c r="D127" s="111"/>
      <c r="E127" s="111"/>
      <c r="F127" s="111"/>
      <c r="G127" s="111"/>
      <c r="H127" s="111"/>
      <c r="I127" s="111"/>
      <c r="J127" s="111"/>
      <c r="K127" s="112"/>
      <c r="L127" s="113">
        <f t="shared" si="286"/>
        <v>0</v>
      </c>
      <c r="M127" s="114">
        <f t="shared" si="287"/>
        <v>0</v>
      </c>
      <c r="N127" s="70">
        <f t="shared" si="260"/>
        <v>0</v>
      </c>
      <c r="O127" s="114">
        <f t="shared" si="288"/>
        <v>0</v>
      </c>
      <c r="P127" s="114"/>
      <c r="Q127" s="113"/>
      <c r="R127" s="127"/>
      <c r="S127" s="113"/>
      <c r="T127" s="127"/>
      <c r="U127" s="113"/>
      <c r="V127" s="127"/>
      <c r="W127" s="113">
        <f t="shared" si="289"/>
        <v>0</v>
      </c>
      <c r="X127" s="127"/>
      <c r="Y127" s="114">
        <f t="shared" si="290"/>
        <v>0</v>
      </c>
      <c r="Z127" s="127"/>
      <c r="AA127" s="113">
        <f t="shared" ref="AA127:AA131" si="294">Z127*$AA$9</f>
        <v>0</v>
      </c>
      <c r="AB127" s="127"/>
      <c r="AC127" s="114">
        <f t="shared" si="291"/>
        <v>0</v>
      </c>
      <c r="AD127" s="127"/>
      <c r="AE127" s="70">
        <f t="shared" si="292"/>
        <v>0</v>
      </c>
      <c r="AF127" s="127"/>
      <c r="AG127" s="70">
        <f t="shared" si="293"/>
        <v>0</v>
      </c>
      <c r="AH127" s="85"/>
      <c r="AI127" s="85"/>
      <c r="AJ127" s="85"/>
    </row>
    <row r="128" spans="1:36" s="72" customFormat="1" ht="12" hidden="1" customHeight="1" x14ac:dyDescent="0.25">
      <c r="A128" s="115" t="s">
        <v>245</v>
      </c>
      <c r="B128" s="88"/>
      <c r="C128" s="111"/>
      <c r="D128" s="111"/>
      <c r="E128" s="111"/>
      <c r="F128" s="111"/>
      <c r="G128" s="111"/>
      <c r="H128" s="111"/>
      <c r="I128" s="111"/>
      <c r="J128" s="111"/>
      <c r="K128" s="112"/>
      <c r="L128" s="113">
        <f t="shared" si="286"/>
        <v>0</v>
      </c>
      <c r="M128" s="114">
        <f t="shared" si="287"/>
        <v>0</v>
      </c>
      <c r="N128" s="70">
        <f t="shared" si="260"/>
        <v>0</v>
      </c>
      <c r="O128" s="114">
        <f t="shared" si="288"/>
        <v>0</v>
      </c>
      <c r="P128" s="114"/>
      <c r="Q128" s="113"/>
      <c r="R128" s="127"/>
      <c r="S128" s="113"/>
      <c r="T128" s="127"/>
      <c r="U128" s="113"/>
      <c r="V128" s="127"/>
      <c r="W128" s="113">
        <f t="shared" si="289"/>
        <v>0</v>
      </c>
      <c r="X128" s="127"/>
      <c r="Y128" s="114">
        <f t="shared" si="290"/>
        <v>0</v>
      </c>
      <c r="Z128" s="127"/>
      <c r="AA128" s="113">
        <f t="shared" si="294"/>
        <v>0</v>
      </c>
      <c r="AB128" s="127"/>
      <c r="AC128" s="114">
        <f t="shared" si="291"/>
        <v>0</v>
      </c>
      <c r="AD128" s="127"/>
      <c r="AE128" s="70">
        <f t="shared" si="292"/>
        <v>0</v>
      </c>
      <c r="AF128" s="127"/>
      <c r="AG128" s="70">
        <f t="shared" si="293"/>
        <v>0</v>
      </c>
      <c r="AH128" s="85"/>
      <c r="AI128" s="85"/>
      <c r="AJ128" s="85"/>
    </row>
    <row r="129" spans="1:36" s="72" customFormat="1" ht="12" hidden="1" x14ac:dyDescent="0.25">
      <c r="A129" s="115" t="s">
        <v>246</v>
      </c>
      <c r="B129" s="88"/>
      <c r="C129" s="111"/>
      <c r="D129" s="111"/>
      <c r="E129" s="111"/>
      <c r="F129" s="111"/>
      <c r="G129" s="111"/>
      <c r="H129" s="111"/>
      <c r="I129" s="111"/>
      <c r="J129" s="111"/>
      <c r="K129" s="112"/>
      <c r="L129" s="113">
        <f t="shared" si="286"/>
        <v>0</v>
      </c>
      <c r="M129" s="114">
        <f t="shared" si="287"/>
        <v>0</v>
      </c>
      <c r="N129" s="70">
        <f t="shared" si="260"/>
        <v>0</v>
      </c>
      <c r="O129" s="114">
        <f t="shared" si="288"/>
        <v>0</v>
      </c>
      <c r="P129" s="114"/>
      <c r="Q129" s="113"/>
      <c r="R129" s="127"/>
      <c r="S129" s="113"/>
      <c r="T129" s="127"/>
      <c r="U129" s="113"/>
      <c r="V129" s="127"/>
      <c r="W129" s="113">
        <f t="shared" si="289"/>
        <v>0</v>
      </c>
      <c r="X129" s="127"/>
      <c r="Y129" s="114">
        <f>X129*$Y$9</f>
        <v>0</v>
      </c>
      <c r="Z129" s="127"/>
      <c r="AA129" s="113">
        <f t="shared" si="294"/>
        <v>0</v>
      </c>
      <c r="AB129" s="127"/>
      <c r="AC129" s="114">
        <f>AB129*$AC$9</f>
        <v>0</v>
      </c>
      <c r="AD129" s="127"/>
      <c r="AE129" s="70">
        <f t="shared" si="292"/>
        <v>0</v>
      </c>
      <c r="AF129" s="127"/>
      <c r="AG129" s="70">
        <f t="shared" si="293"/>
        <v>0</v>
      </c>
      <c r="AH129" s="85"/>
      <c r="AI129" s="85"/>
      <c r="AJ129" s="85"/>
    </row>
    <row r="130" spans="1:36" s="72" customFormat="1" ht="12" x14ac:dyDescent="0.25">
      <c r="A130" s="188" t="s">
        <v>247</v>
      </c>
      <c r="B130" s="188" t="s">
        <v>62</v>
      </c>
      <c r="C130" s="69"/>
      <c r="D130" s="69"/>
      <c r="E130" s="69"/>
      <c r="F130" s="69"/>
      <c r="G130" s="69"/>
      <c r="H130" s="69"/>
      <c r="I130" s="69" t="s">
        <v>51</v>
      </c>
      <c r="J130" s="69"/>
      <c r="K130" s="190"/>
      <c r="L130" s="70">
        <f t="shared" si="286"/>
        <v>36</v>
      </c>
      <c r="M130" s="189"/>
      <c r="N130" s="70">
        <f t="shared" si="260"/>
        <v>36</v>
      </c>
      <c r="O130" s="189"/>
      <c r="P130" s="70">
        <f>N130</f>
        <v>36</v>
      </c>
      <c r="Q130" s="70"/>
      <c r="R130" s="127"/>
      <c r="S130" s="70"/>
      <c r="T130" s="126"/>
      <c r="U130" s="70"/>
      <c r="V130" s="126"/>
      <c r="W130" s="70"/>
      <c r="X130" s="126"/>
      <c r="Y130" s="189">
        <f t="shared" ref="Y130:Y131" si="295">X130*$Y$9</f>
        <v>0</v>
      </c>
      <c r="Z130" s="126"/>
      <c r="AA130" s="70">
        <f t="shared" si="294"/>
        <v>0</v>
      </c>
      <c r="AB130" s="126"/>
      <c r="AC130" s="70"/>
      <c r="AD130" s="126"/>
      <c r="AE130" s="189">
        <v>36</v>
      </c>
      <c r="AF130" s="126"/>
      <c r="AG130" s="189"/>
      <c r="AH130" s="85"/>
      <c r="AI130" s="85"/>
      <c r="AJ130" s="85"/>
    </row>
    <row r="131" spans="1:36" s="72" customFormat="1" ht="12" x14ac:dyDescent="0.25">
      <c r="A131" s="68" t="s">
        <v>248</v>
      </c>
      <c r="B131" s="68" t="s">
        <v>307</v>
      </c>
      <c r="C131" s="191"/>
      <c r="D131" s="191"/>
      <c r="E131" s="191"/>
      <c r="F131" s="191"/>
      <c r="G131" s="191"/>
      <c r="H131" s="191"/>
      <c r="I131" s="191"/>
      <c r="J131" s="191" t="s">
        <v>51</v>
      </c>
      <c r="K131" s="192"/>
      <c r="L131" s="70">
        <f t="shared" si="286"/>
        <v>108</v>
      </c>
      <c r="M131" s="189"/>
      <c r="N131" s="70">
        <f t="shared" si="260"/>
        <v>108</v>
      </c>
      <c r="O131" s="189"/>
      <c r="P131" s="70">
        <f>N131</f>
        <v>108</v>
      </c>
      <c r="Q131" s="70"/>
      <c r="R131" s="127"/>
      <c r="S131" s="70"/>
      <c r="T131" s="126"/>
      <c r="U131" s="70"/>
      <c r="V131" s="126"/>
      <c r="W131" s="191"/>
      <c r="X131" s="126"/>
      <c r="Y131" s="189">
        <f t="shared" si="295"/>
        <v>0</v>
      </c>
      <c r="Z131" s="126"/>
      <c r="AA131" s="70">
        <f t="shared" si="294"/>
        <v>0</v>
      </c>
      <c r="AB131" s="126"/>
      <c r="AC131" s="189">
        <v>36</v>
      </c>
      <c r="AD131" s="126"/>
      <c r="AE131" s="70">
        <f>1*36</f>
        <v>36</v>
      </c>
      <c r="AF131" s="126"/>
      <c r="AG131" s="189">
        <f>1*36</f>
        <v>36</v>
      </c>
      <c r="AH131" s="85"/>
      <c r="AI131" s="85"/>
      <c r="AJ131" s="85"/>
    </row>
    <row r="132" spans="1:36" s="77" customFormat="1" ht="24" x14ac:dyDescent="0.25">
      <c r="A132" s="91" t="s">
        <v>203</v>
      </c>
      <c r="B132" s="91" t="s">
        <v>204</v>
      </c>
      <c r="C132" s="92"/>
      <c r="D132" s="92"/>
      <c r="E132" s="92"/>
      <c r="F132" s="92"/>
      <c r="G132" s="211" t="s">
        <v>217</v>
      </c>
      <c r="H132" s="92"/>
      <c r="I132" s="92"/>
      <c r="J132" s="92"/>
      <c r="K132" s="76"/>
      <c r="L132" s="93">
        <f>SUM(L133,L138,L143,L148,L149)</f>
        <v>468</v>
      </c>
      <c r="M132" s="93">
        <f>SUM(M133,M138,M143,M148,M149)</f>
        <v>132</v>
      </c>
      <c r="N132" s="93">
        <f>SUM(N133,N138,N143,N148,N149)</f>
        <v>336</v>
      </c>
      <c r="O132" s="93">
        <f t="shared" ref="O132:P132" si="296">SUM(O133,O138,O143,O148,O149)</f>
        <v>116</v>
      </c>
      <c r="P132" s="93">
        <f t="shared" si="296"/>
        <v>220</v>
      </c>
      <c r="Q132" s="93">
        <f t="shared" ref="Q132" si="297">SUM(Q133,Q138,Q143,Q148,Q149)</f>
        <v>0</v>
      </c>
      <c r="R132" s="127"/>
      <c r="S132" s="93">
        <f t="shared" ref="S132" si="298">SUM(S133,S138,S143,S148,S149)</f>
        <v>0</v>
      </c>
      <c r="T132" s="125"/>
      <c r="U132" s="93"/>
      <c r="V132" s="125"/>
      <c r="W132" s="93">
        <f>SUM(W133,W138,W143,W148,W149)</f>
        <v>32</v>
      </c>
      <c r="X132" s="125"/>
      <c r="Y132" s="93">
        <f>SUM(Y133,Y138,Y143,Y148,Y149)</f>
        <v>212</v>
      </c>
      <c r="Z132" s="125"/>
      <c r="AA132" s="93">
        <f t="shared" ref="AA132" si="299">SUM(AA133,AA138,AA143,AA148,AA149)</f>
        <v>92</v>
      </c>
      <c r="AB132" s="125"/>
      <c r="AC132" s="93">
        <f>SUM(AC133,AC138,AC143,AC148,AC149)</f>
        <v>0</v>
      </c>
      <c r="AD132" s="125"/>
      <c r="AE132" s="93">
        <f>SUM(AE133,AE138,AE143,AE148,AE149)</f>
        <v>0</v>
      </c>
      <c r="AF132" s="125"/>
      <c r="AG132" s="93">
        <f>SUM(AG133,AG138,AG143,AG148,AG149)</f>
        <v>0</v>
      </c>
      <c r="AH132" s="67"/>
      <c r="AI132" s="67"/>
      <c r="AJ132" s="67"/>
    </row>
    <row r="133" spans="1:36" s="72" customFormat="1" ht="12" x14ac:dyDescent="0.25">
      <c r="A133" s="188" t="s">
        <v>205</v>
      </c>
      <c r="B133" s="188" t="s">
        <v>206</v>
      </c>
      <c r="C133" s="69"/>
      <c r="D133" s="69"/>
      <c r="E133" s="69"/>
      <c r="F133" s="79" t="s">
        <v>39</v>
      </c>
      <c r="G133" s="69"/>
      <c r="H133" s="69"/>
      <c r="I133" s="69"/>
      <c r="J133" s="69"/>
      <c r="K133" s="190"/>
      <c r="L133" s="70">
        <v>180</v>
      </c>
      <c r="M133" s="70">
        <f>0.5*N133</f>
        <v>60</v>
      </c>
      <c r="N133" s="70">
        <f>SUM(S133,U133,W133,AA133,AC133,AE133,AG133,Y133)</f>
        <v>120</v>
      </c>
      <c r="O133" s="70">
        <v>40</v>
      </c>
      <c r="P133" s="70">
        <v>80</v>
      </c>
      <c r="Q133" s="70">
        <f t="shared" ref="Q133:S133" si="300">SUM(Q134:Q137)</f>
        <v>0</v>
      </c>
      <c r="R133" s="127"/>
      <c r="S133" s="70">
        <f t="shared" si="300"/>
        <v>0</v>
      </c>
      <c r="T133" s="126"/>
      <c r="U133" s="189">
        <f>SUM(U134:U137)</f>
        <v>0</v>
      </c>
      <c r="V133" s="126"/>
      <c r="W133" s="189">
        <v>32</v>
      </c>
      <c r="X133" s="126"/>
      <c r="Y133" s="189">
        <v>88</v>
      </c>
      <c r="Z133" s="126"/>
      <c r="AA133" s="189"/>
      <c r="AB133" s="126"/>
      <c r="AC133" s="189"/>
      <c r="AD133" s="126"/>
      <c r="AE133" s="189">
        <f t="shared" ref="AE133" si="301">SUM(AE134:AE137)</f>
        <v>0</v>
      </c>
      <c r="AF133" s="126"/>
      <c r="AG133" s="189">
        <f>SUM(AG134:AG137)</f>
        <v>0</v>
      </c>
      <c r="AH133" s="85"/>
      <c r="AI133" s="85"/>
      <c r="AJ133" s="85"/>
    </row>
    <row r="134" spans="1:36" s="72" customFormat="1" ht="12" hidden="1" x14ac:dyDescent="0.25">
      <c r="A134" s="115" t="s">
        <v>219</v>
      </c>
      <c r="B134" s="88"/>
      <c r="C134" s="111"/>
      <c r="D134" s="111"/>
      <c r="E134" s="111"/>
      <c r="F134" s="111"/>
      <c r="G134" s="111"/>
      <c r="H134" s="111"/>
      <c r="I134" s="111"/>
      <c r="J134" s="111"/>
      <c r="K134" s="112"/>
      <c r="L134" s="113">
        <f t="shared" ref="L134:L137" si="302">N134+M134</f>
        <v>198</v>
      </c>
      <c r="M134" s="70">
        <f t="shared" ref="M134:M138" si="303">0.5*N134</f>
        <v>66</v>
      </c>
      <c r="N134" s="70">
        <f t="shared" ref="N134:N137" si="304">SUM(S134,U134,W134,AA134,AC134,AE134,AG134,Y134)</f>
        <v>132</v>
      </c>
      <c r="O134" s="114">
        <f t="shared" ref="O134:O137" si="305">N134-P134-Q134</f>
        <v>42</v>
      </c>
      <c r="P134" s="114">
        <v>90</v>
      </c>
      <c r="Q134" s="113"/>
      <c r="R134" s="127"/>
      <c r="S134" s="113"/>
      <c r="T134" s="127"/>
      <c r="U134" s="113"/>
      <c r="V134" s="127"/>
      <c r="W134" s="113">
        <f t="shared" ref="W134:W137" si="306">V134*$W$9</f>
        <v>0</v>
      </c>
      <c r="X134" s="127">
        <v>2</v>
      </c>
      <c r="Y134" s="114">
        <f t="shared" ref="Y134:Y136" si="307">X134*$Y$9</f>
        <v>44</v>
      </c>
      <c r="Z134" s="127"/>
      <c r="AA134" s="113">
        <f t="shared" ref="AA134:AA137" si="308">Z134*$AA$9</f>
        <v>0</v>
      </c>
      <c r="AB134" s="127">
        <v>4</v>
      </c>
      <c r="AC134" s="114">
        <f t="shared" ref="AC134:AC136" si="309">AB134*$AC$9</f>
        <v>88</v>
      </c>
      <c r="AD134" s="127"/>
      <c r="AE134" s="70">
        <f t="shared" ref="AE134:AE137" si="310">AD134*$AE$9</f>
        <v>0</v>
      </c>
      <c r="AF134" s="127"/>
      <c r="AG134" s="70">
        <f t="shared" ref="AG134:AG137" si="311">AF134*$AG$9</f>
        <v>0</v>
      </c>
      <c r="AH134" s="85"/>
      <c r="AI134" s="85"/>
      <c r="AJ134" s="85"/>
    </row>
    <row r="135" spans="1:36" s="72" customFormat="1" ht="12" hidden="1" x14ac:dyDescent="0.25">
      <c r="A135" s="115" t="s">
        <v>220</v>
      </c>
      <c r="B135" s="88"/>
      <c r="C135" s="111"/>
      <c r="D135" s="111"/>
      <c r="E135" s="111"/>
      <c r="F135" s="111"/>
      <c r="G135" s="111"/>
      <c r="H135" s="111"/>
      <c r="I135" s="111"/>
      <c r="J135" s="111"/>
      <c r="K135" s="112"/>
      <c r="L135" s="113">
        <f t="shared" si="302"/>
        <v>0</v>
      </c>
      <c r="M135" s="70">
        <f t="shared" si="303"/>
        <v>0</v>
      </c>
      <c r="N135" s="70">
        <f t="shared" si="304"/>
        <v>0</v>
      </c>
      <c r="O135" s="114">
        <f t="shared" si="305"/>
        <v>0</v>
      </c>
      <c r="P135" s="114"/>
      <c r="Q135" s="113"/>
      <c r="R135" s="127"/>
      <c r="S135" s="113"/>
      <c r="T135" s="127"/>
      <c r="U135" s="113"/>
      <c r="V135" s="127"/>
      <c r="W135" s="113">
        <f t="shared" si="306"/>
        <v>0</v>
      </c>
      <c r="X135" s="127"/>
      <c r="Y135" s="114">
        <f t="shared" si="307"/>
        <v>0</v>
      </c>
      <c r="Z135" s="127"/>
      <c r="AA135" s="113">
        <f t="shared" si="308"/>
        <v>0</v>
      </c>
      <c r="AB135" s="127"/>
      <c r="AC135" s="114">
        <f t="shared" si="309"/>
        <v>0</v>
      </c>
      <c r="AD135" s="127"/>
      <c r="AE135" s="70">
        <f t="shared" si="310"/>
        <v>0</v>
      </c>
      <c r="AF135" s="127"/>
      <c r="AG135" s="70">
        <f t="shared" si="311"/>
        <v>0</v>
      </c>
      <c r="AH135" s="85"/>
      <c r="AI135" s="85"/>
      <c r="AJ135" s="85"/>
    </row>
    <row r="136" spans="1:36" s="72" customFormat="1" ht="12" hidden="1" customHeight="1" x14ac:dyDescent="0.25">
      <c r="A136" s="115" t="s">
        <v>221</v>
      </c>
      <c r="B136" s="88"/>
      <c r="C136" s="111"/>
      <c r="D136" s="111"/>
      <c r="E136" s="111"/>
      <c r="F136" s="111"/>
      <c r="G136" s="111"/>
      <c r="H136" s="111"/>
      <c r="I136" s="111"/>
      <c r="J136" s="111"/>
      <c r="K136" s="112"/>
      <c r="L136" s="113">
        <f t="shared" si="302"/>
        <v>0</v>
      </c>
      <c r="M136" s="70">
        <f t="shared" si="303"/>
        <v>0</v>
      </c>
      <c r="N136" s="70">
        <f t="shared" si="304"/>
        <v>0</v>
      </c>
      <c r="O136" s="114">
        <f t="shared" si="305"/>
        <v>0</v>
      </c>
      <c r="P136" s="114"/>
      <c r="Q136" s="113"/>
      <c r="R136" s="127"/>
      <c r="S136" s="113"/>
      <c r="T136" s="127"/>
      <c r="U136" s="113"/>
      <c r="V136" s="127"/>
      <c r="W136" s="113">
        <f t="shared" si="306"/>
        <v>0</v>
      </c>
      <c r="X136" s="127"/>
      <c r="Y136" s="114">
        <f t="shared" si="307"/>
        <v>0</v>
      </c>
      <c r="Z136" s="127"/>
      <c r="AA136" s="113">
        <f t="shared" si="308"/>
        <v>0</v>
      </c>
      <c r="AB136" s="127"/>
      <c r="AC136" s="114">
        <f t="shared" si="309"/>
        <v>0</v>
      </c>
      <c r="AD136" s="127"/>
      <c r="AE136" s="70">
        <f t="shared" si="310"/>
        <v>0</v>
      </c>
      <c r="AF136" s="127"/>
      <c r="AG136" s="70">
        <f t="shared" si="311"/>
        <v>0</v>
      </c>
      <c r="AH136" s="85"/>
      <c r="AI136" s="85"/>
      <c r="AJ136" s="85"/>
    </row>
    <row r="137" spans="1:36" s="72" customFormat="1" ht="12" hidden="1" x14ac:dyDescent="0.25">
      <c r="A137" s="115" t="s">
        <v>222</v>
      </c>
      <c r="B137" s="88"/>
      <c r="C137" s="111"/>
      <c r="D137" s="111"/>
      <c r="E137" s="111"/>
      <c r="F137" s="111"/>
      <c r="G137" s="111"/>
      <c r="H137" s="111"/>
      <c r="I137" s="111"/>
      <c r="J137" s="111"/>
      <c r="K137" s="112"/>
      <c r="L137" s="113">
        <f t="shared" si="302"/>
        <v>0</v>
      </c>
      <c r="M137" s="70">
        <f t="shared" si="303"/>
        <v>0</v>
      </c>
      <c r="N137" s="70">
        <f t="shared" si="304"/>
        <v>0</v>
      </c>
      <c r="O137" s="114">
        <f t="shared" si="305"/>
        <v>0</v>
      </c>
      <c r="P137" s="114"/>
      <c r="Q137" s="113"/>
      <c r="R137" s="127"/>
      <c r="S137" s="113"/>
      <c r="T137" s="127"/>
      <c r="U137" s="113"/>
      <c r="V137" s="127"/>
      <c r="W137" s="113">
        <f t="shared" si="306"/>
        <v>0</v>
      </c>
      <c r="X137" s="127"/>
      <c r="Y137" s="114">
        <f>X137*$Y$9</f>
        <v>0</v>
      </c>
      <c r="Z137" s="127"/>
      <c r="AA137" s="113">
        <f t="shared" si="308"/>
        <v>0</v>
      </c>
      <c r="AB137" s="127"/>
      <c r="AC137" s="114">
        <f>AB137*$AC$9</f>
        <v>0</v>
      </c>
      <c r="AD137" s="127"/>
      <c r="AE137" s="70">
        <f t="shared" si="310"/>
        <v>0</v>
      </c>
      <c r="AF137" s="127"/>
      <c r="AG137" s="70">
        <f t="shared" si="311"/>
        <v>0</v>
      </c>
      <c r="AH137" s="85"/>
      <c r="AI137" s="85"/>
      <c r="AJ137" s="85"/>
    </row>
    <row r="138" spans="1:36" s="72" customFormat="1" ht="24" x14ac:dyDescent="0.25">
      <c r="A138" s="188" t="s">
        <v>207</v>
      </c>
      <c r="B138" s="188" t="s">
        <v>208</v>
      </c>
      <c r="C138" s="69"/>
      <c r="D138" s="69"/>
      <c r="E138" s="69"/>
      <c r="F138" s="69"/>
      <c r="G138" s="79" t="s">
        <v>39</v>
      </c>
      <c r="H138" s="69"/>
      <c r="I138" s="69"/>
      <c r="J138" s="69"/>
      <c r="K138" s="190"/>
      <c r="L138" s="70">
        <v>216</v>
      </c>
      <c r="M138" s="70">
        <f t="shared" si="303"/>
        <v>72</v>
      </c>
      <c r="N138" s="70">
        <f>SUM(S138,U138,W138,AA138,AC138,AE138,AG138,Y138)</f>
        <v>144</v>
      </c>
      <c r="O138" s="70">
        <v>76</v>
      </c>
      <c r="P138" s="70">
        <v>68</v>
      </c>
      <c r="Q138" s="70">
        <f t="shared" ref="Q138:S138" si="312">SUM(Q139:Q148)</f>
        <v>0</v>
      </c>
      <c r="R138" s="127"/>
      <c r="S138" s="70">
        <f t="shared" si="312"/>
        <v>0</v>
      </c>
      <c r="T138" s="126"/>
      <c r="U138" s="189">
        <f>SUM(U139:U142)</f>
        <v>0</v>
      </c>
      <c r="V138" s="126"/>
      <c r="W138" s="189">
        <f t="shared" ref="W138" si="313">SUM(W139:W142)</f>
        <v>0</v>
      </c>
      <c r="X138" s="126"/>
      <c r="Y138" s="189">
        <v>88</v>
      </c>
      <c r="Z138" s="126"/>
      <c r="AA138" s="189">
        <v>56</v>
      </c>
      <c r="AB138" s="126"/>
      <c r="AC138" s="189"/>
      <c r="AD138" s="126"/>
      <c r="AE138" s="189"/>
      <c r="AF138" s="126"/>
      <c r="AG138" s="189"/>
      <c r="AH138" s="85"/>
      <c r="AI138" s="85"/>
      <c r="AJ138" s="85"/>
    </row>
    <row r="139" spans="1:36" s="72" customFormat="1" ht="12" hidden="1" x14ac:dyDescent="0.25">
      <c r="A139" s="115" t="s">
        <v>223</v>
      </c>
      <c r="B139" s="88"/>
      <c r="C139" s="111"/>
      <c r="D139" s="111"/>
      <c r="E139" s="111"/>
      <c r="F139" s="111"/>
      <c r="G139" s="111"/>
      <c r="H139" s="111"/>
      <c r="I139" s="111"/>
      <c r="J139" s="111"/>
      <c r="K139" s="112"/>
      <c r="L139" s="113">
        <f t="shared" ref="L139:L140" si="314">N139+M139</f>
        <v>321</v>
      </c>
      <c r="M139" s="114">
        <f t="shared" ref="M139:M140" si="315">0.5*N139</f>
        <v>107</v>
      </c>
      <c r="N139" s="70">
        <f t="shared" ref="N139:N149" si="316">SUM(S139,U139,W139,AA139,AC139,AE139,AG139,Y139)</f>
        <v>214</v>
      </c>
      <c r="O139" s="114">
        <f t="shared" ref="O139:O140" si="317">N139-P139-Q139</f>
        <v>114</v>
      </c>
      <c r="P139" s="114">
        <v>100</v>
      </c>
      <c r="Q139" s="113"/>
      <c r="R139" s="127"/>
      <c r="S139" s="113"/>
      <c r="T139" s="127"/>
      <c r="U139" s="113"/>
      <c r="V139" s="127"/>
      <c r="W139" s="113">
        <f t="shared" ref="W139:W140" si="318">V139*$W$9</f>
        <v>0</v>
      </c>
      <c r="X139" s="127"/>
      <c r="Y139" s="114">
        <f t="shared" ref="Y139:Y140" si="319">X139*$Y$9</f>
        <v>0</v>
      </c>
      <c r="Z139" s="127"/>
      <c r="AA139" s="113">
        <f t="shared" ref="AA139:AA140" si="320">Z139*$AA$9</f>
        <v>0</v>
      </c>
      <c r="AB139" s="127">
        <v>4</v>
      </c>
      <c r="AC139" s="114">
        <f t="shared" ref="AC139:AC141" si="321">AB139*$AC$9</f>
        <v>88</v>
      </c>
      <c r="AD139" s="127">
        <v>6</v>
      </c>
      <c r="AE139" s="70">
        <f t="shared" ref="AE139:AE142" si="322">AD139*$AE$9</f>
        <v>72</v>
      </c>
      <c r="AF139" s="142">
        <v>6</v>
      </c>
      <c r="AG139" s="70">
        <f t="shared" ref="AG139:AG142" si="323">AF139*$AG$9</f>
        <v>54</v>
      </c>
      <c r="AH139" s="85"/>
      <c r="AI139" s="85"/>
      <c r="AJ139" s="85"/>
    </row>
    <row r="140" spans="1:36" s="72" customFormat="1" ht="12" hidden="1" x14ac:dyDescent="0.25">
      <c r="A140" s="115" t="s">
        <v>224</v>
      </c>
      <c r="B140" s="88"/>
      <c r="C140" s="111"/>
      <c r="D140" s="111"/>
      <c r="E140" s="111"/>
      <c r="F140" s="111"/>
      <c r="G140" s="111"/>
      <c r="H140" s="111"/>
      <c r="I140" s="111"/>
      <c r="J140" s="111"/>
      <c r="K140" s="112"/>
      <c r="L140" s="113">
        <f t="shared" si="314"/>
        <v>0</v>
      </c>
      <c r="M140" s="114">
        <f t="shared" si="315"/>
        <v>0</v>
      </c>
      <c r="N140" s="70">
        <f t="shared" si="316"/>
        <v>0</v>
      </c>
      <c r="O140" s="114">
        <f t="shared" si="317"/>
        <v>0</v>
      </c>
      <c r="P140" s="114"/>
      <c r="Q140" s="113"/>
      <c r="R140" s="127"/>
      <c r="S140" s="113"/>
      <c r="T140" s="127"/>
      <c r="U140" s="113"/>
      <c r="V140" s="127"/>
      <c r="W140" s="113">
        <f t="shared" si="318"/>
        <v>0</v>
      </c>
      <c r="X140" s="127"/>
      <c r="Y140" s="114">
        <f t="shared" si="319"/>
        <v>0</v>
      </c>
      <c r="Z140" s="127"/>
      <c r="AA140" s="113">
        <f t="shared" si="320"/>
        <v>0</v>
      </c>
      <c r="AB140" s="127"/>
      <c r="AC140" s="114">
        <f t="shared" si="321"/>
        <v>0</v>
      </c>
      <c r="AD140" s="127"/>
      <c r="AE140" s="70">
        <f t="shared" si="322"/>
        <v>0</v>
      </c>
      <c r="AF140" s="127"/>
      <c r="AG140" s="70">
        <f t="shared" si="323"/>
        <v>0</v>
      </c>
      <c r="AH140" s="85"/>
      <c r="AI140" s="85"/>
      <c r="AJ140" s="85"/>
    </row>
    <row r="141" spans="1:36" s="72" customFormat="1" ht="12" hidden="1" x14ac:dyDescent="0.25">
      <c r="A141" s="115" t="s">
        <v>225</v>
      </c>
      <c r="B141" s="88"/>
      <c r="C141" s="111"/>
      <c r="D141" s="111"/>
      <c r="E141" s="111"/>
      <c r="F141" s="111"/>
      <c r="G141" s="111"/>
      <c r="H141" s="111"/>
      <c r="I141" s="111"/>
      <c r="J141" s="111"/>
      <c r="K141" s="112"/>
      <c r="L141" s="113">
        <f t="shared" ref="L141" si="324">N141+M141</f>
        <v>0</v>
      </c>
      <c r="M141" s="114">
        <f t="shared" ref="M141" si="325">0.5*N141</f>
        <v>0</v>
      </c>
      <c r="N141" s="70">
        <f t="shared" si="316"/>
        <v>0</v>
      </c>
      <c r="O141" s="114">
        <f t="shared" ref="O141" si="326">N141-P141-Q141</f>
        <v>0</v>
      </c>
      <c r="P141" s="114"/>
      <c r="Q141" s="113"/>
      <c r="R141" s="127"/>
      <c r="S141" s="113"/>
      <c r="T141" s="127"/>
      <c r="U141" s="113"/>
      <c r="V141" s="127"/>
      <c r="W141" s="113"/>
      <c r="X141" s="127"/>
      <c r="Y141" s="114"/>
      <c r="Z141" s="127"/>
      <c r="AA141" s="113"/>
      <c r="AB141" s="127"/>
      <c r="AC141" s="114">
        <f t="shared" si="321"/>
        <v>0</v>
      </c>
      <c r="AD141" s="127"/>
      <c r="AE141" s="70">
        <f t="shared" si="322"/>
        <v>0</v>
      </c>
      <c r="AF141" s="127"/>
      <c r="AG141" s="70">
        <f t="shared" si="323"/>
        <v>0</v>
      </c>
      <c r="AH141" s="85"/>
      <c r="AI141" s="85"/>
      <c r="AJ141" s="85"/>
    </row>
    <row r="142" spans="1:36" s="72" customFormat="1" ht="12" hidden="1" customHeight="1" x14ac:dyDescent="0.25">
      <c r="A142" s="115" t="s">
        <v>226</v>
      </c>
      <c r="B142" s="88"/>
      <c r="C142" s="111"/>
      <c r="D142" s="111"/>
      <c r="E142" s="111"/>
      <c r="F142" s="111"/>
      <c r="G142" s="111"/>
      <c r="H142" s="111"/>
      <c r="I142" s="111"/>
      <c r="J142" s="111"/>
      <c r="K142" s="112"/>
      <c r="L142" s="113">
        <f t="shared" ref="L142" si="327">N142+M142</f>
        <v>0</v>
      </c>
      <c r="M142" s="114">
        <f t="shared" ref="M142" si="328">0.5*N142</f>
        <v>0</v>
      </c>
      <c r="N142" s="70">
        <f t="shared" si="316"/>
        <v>0</v>
      </c>
      <c r="O142" s="114">
        <f t="shared" ref="O142" si="329">N142-P142-Q142</f>
        <v>0</v>
      </c>
      <c r="P142" s="114"/>
      <c r="Q142" s="113"/>
      <c r="R142" s="127"/>
      <c r="S142" s="113"/>
      <c r="T142" s="127"/>
      <c r="U142" s="113"/>
      <c r="V142" s="127"/>
      <c r="W142" s="113">
        <f t="shared" ref="W142" si="330">V142*$W$9</f>
        <v>0</v>
      </c>
      <c r="X142" s="127"/>
      <c r="Y142" s="114">
        <f t="shared" ref="Y142" si="331">X142*$Y$9</f>
        <v>0</v>
      </c>
      <c r="Z142" s="127"/>
      <c r="AA142" s="113">
        <f t="shared" ref="AA142" si="332">Z142*$AA$9</f>
        <v>0</v>
      </c>
      <c r="AB142" s="127"/>
      <c r="AC142" s="114">
        <f t="shared" ref="AC142" si="333">AB142*$AC$9</f>
        <v>0</v>
      </c>
      <c r="AD142" s="127"/>
      <c r="AE142" s="70">
        <f t="shared" si="322"/>
        <v>0</v>
      </c>
      <c r="AF142" s="127"/>
      <c r="AG142" s="70">
        <f t="shared" si="323"/>
        <v>0</v>
      </c>
      <c r="AH142" s="85"/>
      <c r="AI142" s="85"/>
      <c r="AJ142" s="85"/>
    </row>
    <row r="143" spans="1:36" s="72" customFormat="1" ht="12" hidden="1" x14ac:dyDescent="0.25">
      <c r="A143" s="188" t="s">
        <v>227</v>
      </c>
      <c r="B143" s="188" t="s">
        <v>218</v>
      </c>
      <c r="C143" s="69"/>
      <c r="D143" s="69"/>
      <c r="E143" s="69"/>
      <c r="F143" s="69"/>
      <c r="G143" s="69"/>
      <c r="H143" s="69"/>
      <c r="I143" s="69"/>
      <c r="J143" s="69"/>
      <c r="K143" s="190"/>
      <c r="L143" s="70">
        <f t="shared" ref="L143:S143" si="334">SUM(L144:L147)</f>
        <v>0</v>
      </c>
      <c r="M143" s="70">
        <f t="shared" si="334"/>
        <v>0</v>
      </c>
      <c r="N143" s="70">
        <f t="shared" si="316"/>
        <v>0</v>
      </c>
      <c r="O143" s="70">
        <f t="shared" si="334"/>
        <v>0</v>
      </c>
      <c r="P143" s="70">
        <f t="shared" si="334"/>
        <v>0</v>
      </c>
      <c r="Q143" s="70">
        <f t="shared" si="334"/>
        <v>0</v>
      </c>
      <c r="R143" s="127"/>
      <c r="S143" s="70">
        <f t="shared" si="334"/>
        <v>0</v>
      </c>
      <c r="T143" s="126"/>
      <c r="U143" s="70">
        <f>SUM(U144:U147)</f>
        <v>0</v>
      </c>
      <c r="V143" s="126"/>
      <c r="W143" s="70">
        <f t="shared" ref="W143" si="335">SUM(W144:W147)</f>
        <v>0</v>
      </c>
      <c r="X143" s="126"/>
      <c r="Y143" s="189">
        <f t="shared" ref="Y143" si="336">SUM(Y144:Y147)</f>
        <v>0</v>
      </c>
      <c r="Z143" s="126"/>
      <c r="AA143" s="70">
        <f>SUM(AA144:AA147)</f>
        <v>0</v>
      </c>
      <c r="AB143" s="126"/>
      <c r="AC143" s="189">
        <f t="shared" ref="AC143:AE143" si="337">SUM(AC144:AC147)</f>
        <v>0</v>
      </c>
      <c r="AD143" s="126"/>
      <c r="AE143" s="189">
        <f t="shared" si="337"/>
        <v>0</v>
      </c>
      <c r="AF143" s="126"/>
      <c r="AG143" s="189">
        <f>SUM(AG144:AG147)</f>
        <v>0</v>
      </c>
      <c r="AH143" s="85"/>
      <c r="AI143" s="85"/>
      <c r="AJ143" s="85"/>
    </row>
    <row r="144" spans="1:36" s="72" customFormat="1" ht="12" hidden="1" x14ac:dyDescent="0.25">
      <c r="A144" s="115" t="s">
        <v>228</v>
      </c>
      <c r="B144" s="88"/>
      <c r="C144" s="111"/>
      <c r="D144" s="111"/>
      <c r="E144" s="111"/>
      <c r="F144" s="111"/>
      <c r="G144" s="111"/>
      <c r="H144" s="111"/>
      <c r="I144" s="111"/>
      <c r="J144" s="111"/>
      <c r="K144" s="112"/>
      <c r="L144" s="113">
        <f t="shared" ref="L144:L149" si="338">N144+M144</f>
        <v>0</v>
      </c>
      <c r="M144" s="114">
        <f t="shared" ref="M144:M147" si="339">0.5*N144</f>
        <v>0</v>
      </c>
      <c r="N144" s="70">
        <f t="shared" si="316"/>
        <v>0</v>
      </c>
      <c r="O144" s="114">
        <f t="shared" ref="O144:O147" si="340">N144-P144-Q144</f>
        <v>0</v>
      </c>
      <c r="P144" s="114"/>
      <c r="Q144" s="113"/>
      <c r="R144" s="127"/>
      <c r="S144" s="113"/>
      <c r="T144" s="127"/>
      <c r="U144" s="113"/>
      <c r="V144" s="127"/>
      <c r="W144" s="113">
        <f t="shared" ref="W144:W147" si="341">V144*$W$9</f>
        <v>0</v>
      </c>
      <c r="X144" s="127"/>
      <c r="Y144" s="114">
        <f t="shared" ref="Y144:Y146" si="342">X144*$Y$9</f>
        <v>0</v>
      </c>
      <c r="Z144" s="127"/>
      <c r="AA144" s="113">
        <f>Z144*$AA$9</f>
        <v>0</v>
      </c>
      <c r="AB144" s="127"/>
      <c r="AC144" s="114">
        <f t="shared" ref="AC144:AC146" si="343">AB144*$AC$9</f>
        <v>0</v>
      </c>
      <c r="AD144" s="127"/>
      <c r="AE144" s="70">
        <f t="shared" ref="AE144:AE147" si="344">AD144*$AE$9</f>
        <v>0</v>
      </c>
      <c r="AF144" s="127"/>
      <c r="AG144" s="70">
        <f t="shared" ref="AG144:AG147" si="345">AF144*$AG$9</f>
        <v>0</v>
      </c>
      <c r="AH144" s="85"/>
      <c r="AI144" s="85"/>
      <c r="AJ144" s="85"/>
    </row>
    <row r="145" spans="1:36" s="72" customFormat="1" ht="12" hidden="1" x14ac:dyDescent="0.25">
      <c r="A145" s="115" t="s">
        <v>229</v>
      </c>
      <c r="B145" s="88"/>
      <c r="C145" s="111"/>
      <c r="D145" s="111"/>
      <c r="E145" s="111"/>
      <c r="F145" s="111"/>
      <c r="G145" s="111"/>
      <c r="H145" s="111"/>
      <c r="I145" s="111"/>
      <c r="J145" s="111"/>
      <c r="K145" s="112"/>
      <c r="L145" s="113">
        <f t="shared" si="338"/>
        <v>0</v>
      </c>
      <c r="M145" s="114">
        <f t="shared" si="339"/>
        <v>0</v>
      </c>
      <c r="N145" s="70">
        <f t="shared" si="316"/>
        <v>0</v>
      </c>
      <c r="O145" s="114">
        <f t="shared" si="340"/>
        <v>0</v>
      </c>
      <c r="P145" s="114"/>
      <c r="Q145" s="113"/>
      <c r="R145" s="127"/>
      <c r="S145" s="113"/>
      <c r="T145" s="127"/>
      <c r="U145" s="113"/>
      <c r="V145" s="127"/>
      <c r="W145" s="113">
        <f t="shared" si="341"/>
        <v>0</v>
      </c>
      <c r="X145" s="127"/>
      <c r="Y145" s="114">
        <f t="shared" si="342"/>
        <v>0</v>
      </c>
      <c r="Z145" s="127"/>
      <c r="AA145" s="113">
        <f t="shared" ref="AA145:AA148" si="346">Z145*$AA$9</f>
        <v>0</v>
      </c>
      <c r="AB145" s="127"/>
      <c r="AC145" s="114">
        <f t="shared" si="343"/>
        <v>0</v>
      </c>
      <c r="AD145" s="127"/>
      <c r="AE145" s="70">
        <f t="shared" si="344"/>
        <v>0</v>
      </c>
      <c r="AF145" s="127"/>
      <c r="AG145" s="70">
        <f t="shared" si="345"/>
        <v>0</v>
      </c>
      <c r="AH145" s="85"/>
      <c r="AI145" s="85"/>
      <c r="AJ145" s="85"/>
    </row>
    <row r="146" spans="1:36" s="72" customFormat="1" ht="12" hidden="1" customHeight="1" x14ac:dyDescent="0.25">
      <c r="A146" s="115" t="s">
        <v>230</v>
      </c>
      <c r="B146" s="88"/>
      <c r="C146" s="111"/>
      <c r="D146" s="111"/>
      <c r="E146" s="111"/>
      <c r="F146" s="111"/>
      <c r="G146" s="111"/>
      <c r="H146" s="111"/>
      <c r="I146" s="111"/>
      <c r="J146" s="111"/>
      <c r="K146" s="112"/>
      <c r="L146" s="113">
        <f t="shared" si="338"/>
        <v>0</v>
      </c>
      <c r="M146" s="114">
        <f t="shared" si="339"/>
        <v>0</v>
      </c>
      <c r="N146" s="70">
        <f t="shared" si="316"/>
        <v>0</v>
      </c>
      <c r="O146" s="114">
        <f t="shared" si="340"/>
        <v>0</v>
      </c>
      <c r="P146" s="114"/>
      <c r="Q146" s="113"/>
      <c r="R146" s="127"/>
      <c r="S146" s="113"/>
      <c r="T146" s="127"/>
      <c r="U146" s="113"/>
      <c r="V146" s="127"/>
      <c r="W146" s="113">
        <f t="shared" si="341"/>
        <v>0</v>
      </c>
      <c r="X146" s="127"/>
      <c r="Y146" s="114">
        <f t="shared" si="342"/>
        <v>0</v>
      </c>
      <c r="Z146" s="127"/>
      <c r="AA146" s="113">
        <f t="shared" si="346"/>
        <v>0</v>
      </c>
      <c r="AB146" s="127"/>
      <c r="AC146" s="114">
        <f t="shared" si="343"/>
        <v>0</v>
      </c>
      <c r="AD146" s="127"/>
      <c r="AE146" s="70">
        <f t="shared" si="344"/>
        <v>0</v>
      </c>
      <c r="AF146" s="127"/>
      <c r="AG146" s="70">
        <f t="shared" si="345"/>
        <v>0</v>
      </c>
      <c r="AH146" s="85"/>
      <c r="AI146" s="85"/>
      <c r="AJ146" s="85"/>
    </row>
    <row r="147" spans="1:36" s="72" customFormat="1" ht="12" hidden="1" x14ac:dyDescent="0.25">
      <c r="A147" s="115" t="s">
        <v>231</v>
      </c>
      <c r="B147" s="88"/>
      <c r="C147" s="111"/>
      <c r="D147" s="111"/>
      <c r="E147" s="111"/>
      <c r="F147" s="111"/>
      <c r="G147" s="111"/>
      <c r="H147" s="111"/>
      <c r="I147" s="111"/>
      <c r="J147" s="111"/>
      <c r="K147" s="112"/>
      <c r="L147" s="113">
        <f t="shared" si="338"/>
        <v>0</v>
      </c>
      <c r="M147" s="114">
        <f t="shared" si="339"/>
        <v>0</v>
      </c>
      <c r="N147" s="70">
        <f t="shared" si="316"/>
        <v>0</v>
      </c>
      <c r="O147" s="114">
        <f t="shared" si="340"/>
        <v>0</v>
      </c>
      <c r="P147" s="114"/>
      <c r="Q147" s="113"/>
      <c r="R147" s="127"/>
      <c r="S147" s="113"/>
      <c r="T147" s="127"/>
      <c r="U147" s="113"/>
      <c r="V147" s="127"/>
      <c r="W147" s="113">
        <f t="shared" si="341"/>
        <v>0</v>
      </c>
      <c r="X147" s="127"/>
      <c r="Y147" s="114">
        <f>X147*$Y$9</f>
        <v>0</v>
      </c>
      <c r="Z147" s="127"/>
      <c r="AA147" s="113">
        <f t="shared" si="346"/>
        <v>0</v>
      </c>
      <c r="AB147" s="127"/>
      <c r="AC147" s="114">
        <f>AB147*$AC$9</f>
        <v>0</v>
      </c>
      <c r="AD147" s="127"/>
      <c r="AE147" s="70">
        <f t="shared" si="344"/>
        <v>0</v>
      </c>
      <c r="AF147" s="127"/>
      <c r="AG147" s="70">
        <f t="shared" si="345"/>
        <v>0</v>
      </c>
      <c r="AH147" s="85"/>
      <c r="AI147" s="85"/>
      <c r="AJ147" s="85"/>
    </row>
    <row r="148" spans="1:36" s="72" customFormat="1" ht="12" hidden="1" x14ac:dyDescent="0.25">
      <c r="A148" s="188" t="s">
        <v>232</v>
      </c>
      <c r="B148" s="188" t="s">
        <v>62</v>
      </c>
      <c r="C148" s="69"/>
      <c r="D148" s="69"/>
      <c r="E148" s="69"/>
      <c r="F148" s="69"/>
      <c r="G148" s="69"/>
      <c r="H148" s="69"/>
      <c r="I148" s="69"/>
      <c r="J148" s="69"/>
      <c r="K148" s="190"/>
      <c r="L148" s="70">
        <f t="shared" si="338"/>
        <v>0</v>
      </c>
      <c r="M148" s="189"/>
      <c r="N148" s="70">
        <f t="shared" si="316"/>
        <v>0</v>
      </c>
      <c r="O148" s="189"/>
      <c r="P148" s="70">
        <f>N148</f>
        <v>0</v>
      </c>
      <c r="Q148" s="70"/>
      <c r="R148" s="127"/>
      <c r="S148" s="70"/>
      <c r="T148" s="126"/>
      <c r="U148" s="70"/>
      <c r="V148" s="126"/>
      <c r="W148" s="70"/>
      <c r="X148" s="126"/>
      <c r="Y148" s="189">
        <f t="shared" ref="Y148" si="347">X148*$Y$9</f>
        <v>0</v>
      </c>
      <c r="Z148" s="126"/>
      <c r="AA148" s="70">
        <f t="shared" si="346"/>
        <v>0</v>
      </c>
      <c r="AB148" s="126"/>
      <c r="AC148" s="189"/>
      <c r="AD148" s="126"/>
      <c r="AE148" s="189"/>
      <c r="AF148" s="126"/>
      <c r="AG148" s="189"/>
      <c r="AH148" s="85"/>
      <c r="AI148" s="85"/>
      <c r="AJ148" s="85"/>
    </row>
    <row r="149" spans="1:36" s="72" customFormat="1" ht="12" x14ac:dyDescent="0.25">
      <c r="A149" s="68" t="s">
        <v>233</v>
      </c>
      <c r="B149" s="68" t="s">
        <v>307</v>
      </c>
      <c r="C149" s="191"/>
      <c r="D149" s="191"/>
      <c r="E149" s="191"/>
      <c r="F149" s="191"/>
      <c r="G149" s="191" t="s">
        <v>51</v>
      </c>
      <c r="H149" s="191"/>
      <c r="I149" s="191"/>
      <c r="J149" s="191"/>
      <c r="K149" s="192"/>
      <c r="L149" s="70">
        <f t="shared" si="338"/>
        <v>72</v>
      </c>
      <c r="M149" s="189"/>
      <c r="N149" s="70">
        <f t="shared" si="316"/>
        <v>72</v>
      </c>
      <c r="O149" s="189">
        <f t="shared" ref="O149" si="348">N149-P149-Q149</f>
        <v>0</v>
      </c>
      <c r="P149" s="70">
        <f>N149</f>
        <v>72</v>
      </c>
      <c r="Q149" s="70"/>
      <c r="R149" s="127"/>
      <c r="S149" s="70"/>
      <c r="T149" s="126"/>
      <c r="U149" s="70"/>
      <c r="V149" s="126"/>
      <c r="W149" s="191"/>
      <c r="X149" s="126"/>
      <c r="Y149" s="189">
        <v>36</v>
      </c>
      <c r="Z149" s="126"/>
      <c r="AA149" s="70">
        <v>36</v>
      </c>
      <c r="AB149" s="126"/>
      <c r="AC149" s="189"/>
      <c r="AD149" s="126"/>
      <c r="AE149" s="189"/>
      <c r="AF149" s="126"/>
      <c r="AG149" s="189"/>
      <c r="AH149" s="85"/>
      <c r="AI149" s="85"/>
      <c r="AJ149" s="85"/>
    </row>
    <row r="150" spans="1:36" s="77" customFormat="1" ht="12" x14ac:dyDescent="0.25">
      <c r="A150" s="91" t="s">
        <v>209</v>
      </c>
      <c r="B150" s="91" t="s">
        <v>289</v>
      </c>
      <c r="C150" s="92"/>
      <c r="D150" s="92"/>
      <c r="E150" s="92"/>
      <c r="F150" s="92"/>
      <c r="G150" s="92"/>
      <c r="H150" s="92"/>
      <c r="I150" s="92"/>
      <c r="J150" s="92" t="s">
        <v>217</v>
      </c>
      <c r="K150" s="76"/>
      <c r="L150" s="93">
        <f>SUM(L151,L156,L157)</f>
        <v>153</v>
      </c>
      <c r="M150" s="93">
        <f>SUM(M151,M156,M157)</f>
        <v>27</v>
      </c>
      <c r="N150" s="93">
        <f t="shared" ref="N150:Q150" si="349">SUM(N151,N156,N157)</f>
        <v>126</v>
      </c>
      <c r="O150" s="93">
        <f t="shared" si="349"/>
        <v>24</v>
      </c>
      <c r="P150" s="93">
        <f t="shared" si="349"/>
        <v>102</v>
      </c>
      <c r="Q150" s="93">
        <f t="shared" si="349"/>
        <v>0</v>
      </c>
      <c r="R150" s="127"/>
      <c r="S150" s="93">
        <f>SUM(S151,S156,S157)</f>
        <v>0</v>
      </c>
      <c r="T150" s="127"/>
      <c r="U150" s="93">
        <f t="shared" ref="U150" si="350">SUM(U151,U156,U157)</f>
        <v>0</v>
      </c>
      <c r="V150" s="127"/>
      <c r="W150" s="93">
        <f t="shared" ref="W150" si="351">SUM(W151,W156,W157)</f>
        <v>0</v>
      </c>
      <c r="X150" s="127"/>
      <c r="Y150" s="93">
        <f t="shared" ref="Y150" si="352">SUM(Y151,Y156,Y157)</f>
        <v>0</v>
      </c>
      <c r="Z150" s="127"/>
      <c r="AA150" s="93">
        <f t="shared" ref="AA150" si="353">SUM(AA151,AA156,AA157)</f>
        <v>0</v>
      </c>
      <c r="AB150" s="127"/>
      <c r="AC150" s="93">
        <f t="shared" ref="AC150" si="354">SUM(AC151,AC156,AC157)</f>
        <v>0</v>
      </c>
      <c r="AD150" s="127"/>
      <c r="AE150" s="93">
        <f t="shared" ref="AE150" si="355">SUM(AE151,AE156,AE157)</f>
        <v>0</v>
      </c>
      <c r="AF150" s="127"/>
      <c r="AG150" s="93">
        <f>SUM(AG151,AG156,AG157)</f>
        <v>126</v>
      </c>
      <c r="AH150" s="67"/>
      <c r="AI150" s="67"/>
      <c r="AJ150" s="67"/>
    </row>
    <row r="151" spans="1:36" s="77" customFormat="1" ht="12" x14ac:dyDescent="0.25">
      <c r="A151" s="188" t="s">
        <v>127</v>
      </c>
      <c r="B151" s="188" t="s">
        <v>298</v>
      </c>
      <c r="C151" s="69"/>
      <c r="D151" s="69"/>
      <c r="E151" s="69"/>
      <c r="F151" s="69"/>
      <c r="G151" s="69"/>
      <c r="H151" s="69"/>
      <c r="I151" s="69"/>
      <c r="J151" s="69" t="s">
        <v>51</v>
      </c>
      <c r="K151" s="190"/>
      <c r="L151" s="70">
        <f t="shared" ref="L151:S151" si="356">SUM(L152:L155)</f>
        <v>81</v>
      </c>
      <c r="M151" s="70">
        <f>0.5*N151</f>
        <v>27</v>
      </c>
      <c r="N151" s="70">
        <f t="shared" si="356"/>
        <v>54</v>
      </c>
      <c r="O151" s="70">
        <f t="shared" si="356"/>
        <v>24</v>
      </c>
      <c r="P151" s="70">
        <f t="shared" si="356"/>
        <v>30</v>
      </c>
      <c r="Q151" s="70">
        <f t="shared" si="356"/>
        <v>0</v>
      </c>
      <c r="R151" s="127"/>
      <c r="S151" s="70">
        <f t="shared" si="356"/>
        <v>0</v>
      </c>
      <c r="T151" s="126"/>
      <c r="U151" s="189">
        <f>SUM(U152:U155)</f>
        <v>0</v>
      </c>
      <c r="V151" s="126"/>
      <c r="W151" s="189">
        <f>SUM(W152:W155)</f>
        <v>0</v>
      </c>
      <c r="X151" s="126"/>
      <c r="Y151" s="189">
        <f t="shared" ref="Y151:AE151" si="357">SUM(Y152:Y155)</f>
        <v>0</v>
      </c>
      <c r="Z151" s="126"/>
      <c r="AA151" s="189">
        <f t="shared" si="357"/>
        <v>0</v>
      </c>
      <c r="AB151" s="126"/>
      <c r="AC151" s="189">
        <f t="shared" si="357"/>
        <v>0</v>
      </c>
      <c r="AD151" s="126"/>
      <c r="AE151" s="189">
        <f t="shared" si="357"/>
        <v>0</v>
      </c>
      <c r="AF151" s="126"/>
      <c r="AG151" s="189">
        <f>SUM(AG152:AG155)</f>
        <v>54</v>
      </c>
      <c r="AH151" s="67"/>
      <c r="AI151" s="67"/>
      <c r="AJ151" s="67"/>
    </row>
    <row r="152" spans="1:36" s="72" customFormat="1" ht="12" hidden="1" x14ac:dyDescent="0.25">
      <c r="A152" s="115" t="s">
        <v>128</v>
      </c>
      <c r="B152" s="88"/>
      <c r="C152" s="111"/>
      <c r="D152" s="111"/>
      <c r="E152" s="111"/>
      <c r="F152" s="111"/>
      <c r="G152" s="111"/>
      <c r="H152" s="111"/>
      <c r="I152" s="111"/>
      <c r="J152" s="111"/>
      <c r="K152" s="112"/>
      <c r="L152" s="113">
        <f t="shared" ref="L152:L155" si="358">N152+M152</f>
        <v>81</v>
      </c>
      <c r="M152" s="114">
        <f t="shared" ref="M152" si="359">0.5*N152</f>
        <v>27</v>
      </c>
      <c r="N152" s="113">
        <f>SUM(S152,U152,W152,Y152,AA152,AC152,AE152,AG152)</f>
        <v>54</v>
      </c>
      <c r="O152" s="114">
        <f t="shared" ref="O152:O155" si="360">N152-P152-Q152</f>
        <v>24</v>
      </c>
      <c r="P152" s="114">
        <v>30</v>
      </c>
      <c r="Q152" s="113"/>
      <c r="R152" s="127"/>
      <c r="S152" s="113"/>
      <c r="T152" s="127"/>
      <c r="U152" s="113"/>
      <c r="V152" s="127"/>
      <c r="W152" s="113">
        <f t="shared" ref="W152:W155" si="361">V152*$W$9</f>
        <v>0</v>
      </c>
      <c r="X152" s="127"/>
      <c r="Y152" s="114">
        <f t="shared" ref="Y152:Y154" si="362">X152*$Y$9</f>
        <v>0</v>
      </c>
      <c r="Z152" s="127"/>
      <c r="AA152" s="113">
        <f t="shared" ref="AA152:AA155" si="363">Z152*$AA$9</f>
        <v>0</v>
      </c>
      <c r="AB152" s="127"/>
      <c r="AC152" s="114">
        <f t="shared" ref="AC152:AC154" si="364">AB152*$AC$9</f>
        <v>0</v>
      </c>
      <c r="AD152" s="127"/>
      <c r="AE152" s="70">
        <f t="shared" ref="AE152:AE156" si="365">AD152*$AE$9</f>
        <v>0</v>
      </c>
      <c r="AF152" s="142">
        <v>6</v>
      </c>
      <c r="AG152" s="70">
        <f t="shared" ref="AG152:AG155" si="366">AF152*$AG$9</f>
        <v>54</v>
      </c>
      <c r="AH152" s="85"/>
      <c r="AI152" s="85"/>
      <c r="AJ152" s="85"/>
    </row>
    <row r="153" spans="1:36" s="72" customFormat="1" ht="12" hidden="1" x14ac:dyDescent="0.25">
      <c r="A153" s="115" t="s">
        <v>129</v>
      </c>
      <c r="B153" s="88"/>
      <c r="C153" s="111"/>
      <c r="D153" s="111"/>
      <c r="E153" s="111"/>
      <c r="F153" s="111"/>
      <c r="G153" s="111"/>
      <c r="H153" s="111"/>
      <c r="I153" s="111"/>
      <c r="J153" s="111"/>
      <c r="K153" s="112"/>
      <c r="L153" s="113">
        <f t="shared" si="358"/>
        <v>0</v>
      </c>
      <c r="M153" s="114">
        <f t="shared" ref="M153:M155" si="367">0.5*N153</f>
        <v>0</v>
      </c>
      <c r="N153" s="113">
        <f t="shared" ref="N153:N155" si="368">SUM(S153,U153,W153,Y153,AA153,AC153,AE153,AG153)</f>
        <v>0</v>
      </c>
      <c r="O153" s="114">
        <f t="shared" si="360"/>
        <v>0</v>
      </c>
      <c r="P153" s="114"/>
      <c r="Q153" s="113"/>
      <c r="R153" s="127"/>
      <c r="S153" s="113"/>
      <c r="T153" s="127"/>
      <c r="U153" s="113"/>
      <c r="V153" s="127"/>
      <c r="W153" s="113">
        <f t="shared" si="361"/>
        <v>0</v>
      </c>
      <c r="X153" s="127"/>
      <c r="Y153" s="114">
        <f t="shared" si="362"/>
        <v>0</v>
      </c>
      <c r="Z153" s="127"/>
      <c r="AA153" s="113">
        <f t="shared" si="363"/>
        <v>0</v>
      </c>
      <c r="AB153" s="127"/>
      <c r="AC153" s="114">
        <f t="shared" si="364"/>
        <v>0</v>
      </c>
      <c r="AD153" s="127"/>
      <c r="AE153" s="70">
        <f t="shared" si="365"/>
        <v>0</v>
      </c>
      <c r="AF153" s="127"/>
      <c r="AG153" s="70">
        <f t="shared" si="366"/>
        <v>0</v>
      </c>
      <c r="AH153" s="85"/>
      <c r="AI153" s="85"/>
      <c r="AJ153" s="85"/>
    </row>
    <row r="154" spans="1:36" s="72" customFormat="1" ht="12" hidden="1" customHeight="1" x14ac:dyDescent="0.25">
      <c r="A154" s="115" t="s">
        <v>130</v>
      </c>
      <c r="B154" s="88"/>
      <c r="C154" s="111"/>
      <c r="D154" s="111"/>
      <c r="E154" s="111"/>
      <c r="F154" s="111"/>
      <c r="G154" s="111"/>
      <c r="H154" s="111"/>
      <c r="I154" s="111"/>
      <c r="J154" s="111"/>
      <c r="K154" s="112"/>
      <c r="L154" s="113">
        <f t="shared" si="358"/>
        <v>0</v>
      </c>
      <c r="M154" s="114">
        <f t="shared" si="367"/>
        <v>0</v>
      </c>
      <c r="N154" s="113">
        <f t="shared" si="368"/>
        <v>0</v>
      </c>
      <c r="O154" s="114">
        <f t="shared" si="360"/>
        <v>0</v>
      </c>
      <c r="P154" s="114"/>
      <c r="Q154" s="113"/>
      <c r="R154" s="127"/>
      <c r="S154" s="113"/>
      <c r="T154" s="127"/>
      <c r="U154" s="113"/>
      <c r="V154" s="127"/>
      <c r="W154" s="113">
        <f t="shared" si="361"/>
        <v>0</v>
      </c>
      <c r="X154" s="127"/>
      <c r="Y154" s="114">
        <f t="shared" si="362"/>
        <v>0</v>
      </c>
      <c r="Z154" s="127"/>
      <c r="AA154" s="113">
        <f t="shared" si="363"/>
        <v>0</v>
      </c>
      <c r="AB154" s="127"/>
      <c r="AC154" s="114">
        <f t="shared" si="364"/>
        <v>0</v>
      </c>
      <c r="AD154" s="127"/>
      <c r="AE154" s="70">
        <f t="shared" si="365"/>
        <v>0</v>
      </c>
      <c r="AF154" s="127"/>
      <c r="AG154" s="70">
        <f t="shared" si="366"/>
        <v>0</v>
      </c>
      <c r="AH154" s="85"/>
      <c r="AI154" s="85"/>
      <c r="AJ154" s="85"/>
    </row>
    <row r="155" spans="1:36" s="72" customFormat="1" ht="12" hidden="1" x14ac:dyDescent="0.25">
      <c r="A155" s="115" t="s">
        <v>131</v>
      </c>
      <c r="B155" s="88"/>
      <c r="C155" s="111"/>
      <c r="D155" s="111"/>
      <c r="E155" s="111"/>
      <c r="F155" s="111"/>
      <c r="G155" s="111"/>
      <c r="H155" s="111"/>
      <c r="I155" s="111"/>
      <c r="J155" s="111"/>
      <c r="K155" s="112"/>
      <c r="L155" s="113">
        <f t="shared" si="358"/>
        <v>0</v>
      </c>
      <c r="M155" s="114">
        <f t="shared" si="367"/>
        <v>0</v>
      </c>
      <c r="N155" s="113">
        <f t="shared" si="368"/>
        <v>0</v>
      </c>
      <c r="O155" s="114">
        <f t="shared" si="360"/>
        <v>0</v>
      </c>
      <c r="P155" s="114"/>
      <c r="Q155" s="113"/>
      <c r="R155" s="127"/>
      <c r="S155" s="113"/>
      <c r="T155" s="127"/>
      <c r="U155" s="113"/>
      <c r="V155" s="127"/>
      <c r="W155" s="113">
        <f t="shared" si="361"/>
        <v>0</v>
      </c>
      <c r="X155" s="127"/>
      <c r="Y155" s="114">
        <f>X155*$Y$9</f>
        <v>0</v>
      </c>
      <c r="Z155" s="127"/>
      <c r="AA155" s="113">
        <f t="shared" si="363"/>
        <v>0</v>
      </c>
      <c r="AB155" s="127"/>
      <c r="AC155" s="114">
        <f>AB155*$AC$9</f>
        <v>0</v>
      </c>
      <c r="AD155" s="127"/>
      <c r="AE155" s="70">
        <f t="shared" si="365"/>
        <v>0</v>
      </c>
      <c r="AF155" s="127"/>
      <c r="AG155" s="70">
        <f t="shared" si="366"/>
        <v>0</v>
      </c>
      <c r="AH155" s="85"/>
      <c r="AI155" s="85"/>
      <c r="AJ155" s="85"/>
    </row>
    <row r="156" spans="1:36" s="77" customFormat="1" ht="12" x14ac:dyDescent="0.25">
      <c r="A156" s="188" t="s">
        <v>234</v>
      </c>
      <c r="B156" s="188" t="s">
        <v>62</v>
      </c>
      <c r="C156" s="69"/>
      <c r="D156" s="69"/>
      <c r="E156" s="69"/>
      <c r="F156" s="69"/>
      <c r="G156" s="69"/>
      <c r="H156" s="69"/>
      <c r="I156" s="69"/>
      <c r="J156" s="69" t="s">
        <v>51</v>
      </c>
      <c r="K156" s="190"/>
      <c r="L156" s="70">
        <f t="shared" ref="L156:L157" si="369">N156+M156</f>
        <v>72</v>
      </c>
      <c r="M156" s="189"/>
      <c r="N156" s="70">
        <f t="shared" ref="N156:N157" si="370">SUM(S156,U156,W156,Y156,AA156,AC156,AE156,AG156)</f>
        <v>72</v>
      </c>
      <c r="O156" s="189"/>
      <c r="P156" s="70">
        <f>N156</f>
        <v>72</v>
      </c>
      <c r="Q156" s="70"/>
      <c r="R156" s="127"/>
      <c r="S156" s="70"/>
      <c r="T156" s="126"/>
      <c r="U156" s="70"/>
      <c r="V156" s="126"/>
      <c r="W156" s="70"/>
      <c r="X156" s="126"/>
      <c r="Y156" s="189">
        <f t="shared" ref="Y156:Y157" si="371">X156*$Y$9</f>
        <v>0</v>
      </c>
      <c r="Z156" s="126"/>
      <c r="AA156" s="70">
        <f t="shared" ref="AA156:AA157" si="372">Z156*$AA$9</f>
        <v>0</v>
      </c>
      <c r="AB156" s="126"/>
      <c r="AC156" s="189"/>
      <c r="AD156" s="126"/>
      <c r="AE156" s="70">
        <f t="shared" si="365"/>
        <v>0</v>
      </c>
      <c r="AF156" s="126"/>
      <c r="AG156" s="189">
        <f>2*36</f>
        <v>72</v>
      </c>
      <c r="AH156" s="67"/>
      <c r="AI156" s="67"/>
      <c r="AJ156" s="67"/>
    </row>
    <row r="157" spans="1:36" s="77" customFormat="1" ht="12" hidden="1" x14ac:dyDescent="0.25">
      <c r="A157" s="143" t="s">
        <v>135</v>
      </c>
      <c r="B157" s="143" t="s">
        <v>64</v>
      </c>
      <c r="C157" s="122"/>
      <c r="D157" s="122"/>
      <c r="E157" s="122"/>
      <c r="F157" s="122"/>
      <c r="G157" s="122"/>
      <c r="H157" s="122"/>
      <c r="I157" s="122"/>
      <c r="J157" s="122"/>
      <c r="K157" s="65"/>
      <c r="L157" s="75">
        <f t="shared" si="369"/>
        <v>0</v>
      </c>
      <c r="M157" s="120">
        <f t="shared" ref="M157" si="373">0.5*N157</f>
        <v>0</v>
      </c>
      <c r="N157" s="75">
        <f t="shared" si="370"/>
        <v>0</v>
      </c>
      <c r="O157" s="120">
        <f t="shared" ref="O157" si="374">N157-P157-Q157</f>
        <v>0</v>
      </c>
      <c r="P157" s="75">
        <f>N157</f>
        <v>0</v>
      </c>
      <c r="Q157" s="75"/>
      <c r="R157" s="136"/>
      <c r="S157" s="75"/>
      <c r="T157" s="125"/>
      <c r="U157" s="75"/>
      <c r="V157" s="125"/>
      <c r="W157" s="122"/>
      <c r="X157" s="125"/>
      <c r="Y157" s="120">
        <f t="shared" si="371"/>
        <v>0</v>
      </c>
      <c r="Z157" s="125"/>
      <c r="AA157" s="75">
        <f t="shared" si="372"/>
        <v>0</v>
      </c>
      <c r="AB157" s="125"/>
      <c r="AC157" s="120"/>
      <c r="AD157" s="125"/>
      <c r="AE157" s="120"/>
      <c r="AF157" s="125"/>
      <c r="AG157" s="120"/>
      <c r="AH157" s="67"/>
      <c r="AI157" s="67"/>
      <c r="AJ157" s="67"/>
    </row>
    <row r="158" spans="1:36" s="77" customFormat="1" ht="51" customHeight="1" x14ac:dyDescent="0.25">
      <c r="A158" s="225" t="s">
        <v>65</v>
      </c>
      <c r="B158" s="225"/>
      <c r="C158" s="223" t="str">
        <f>COUNTIF(C13:D157,"з")&amp;"з, "&amp;COUNTIF(C13:D157,"дз")&amp;"дз, "&amp;COUNTIF(C13:D157,"Э")&amp;"э, "&amp;COUNTIF(C13:D157,"Эк")&amp;"эк"</f>
        <v>0з, 12дз, 3э, 0эк</v>
      </c>
      <c r="D158" s="223"/>
      <c r="E158" s="223" t="str">
        <f>COUNTIF(E13:F157,"з")&amp;"з, "&amp;COUNTIF(E13:F157,"дз")&amp;"дз, "&amp;COUNTIF(E13:F157,"Э")&amp;"э, "&amp;COUNTIF(E13:F157,"Эк")&amp;"эк"</f>
        <v>2з, 10дз, 5э, 0эк</v>
      </c>
      <c r="F158" s="223"/>
      <c r="G158" s="223" t="s">
        <v>317</v>
      </c>
      <c r="H158" s="223"/>
      <c r="I158" s="223" t="str">
        <f>COUNTIF(I13:J157,"з")&amp;"з, "&amp;COUNTIF(I13:J156,"дз")&amp;"дз, "&amp;COUNTIF(I13:J157,"Э")&amp;"э, "&amp;COUNTIF(I13:J157,"Эк")&amp;"эк"</f>
        <v>1з, 11дз, 3э, 3эк</v>
      </c>
      <c r="J158" s="223"/>
      <c r="K158" s="65"/>
      <c r="L158" s="116">
        <f>SUM(L12,L26,L35,L39,L58)</f>
        <v>7740</v>
      </c>
      <c r="M158" s="116">
        <f>SUM(M12,M26,M35,M39,M58)</f>
        <v>2412</v>
      </c>
      <c r="N158" s="116">
        <f>SUM(N12,N26,N35,N39,N58)</f>
        <v>5328</v>
      </c>
      <c r="O158" s="116">
        <f>SUM(O12,O26,O35,O39,O58)</f>
        <v>2673</v>
      </c>
      <c r="P158" s="116">
        <f>SUM(P12,P26,P35,P39,P58)</f>
        <v>2615</v>
      </c>
      <c r="Q158" s="116">
        <f>SUM(Q12,Q26,Q35,Q38)</f>
        <v>40</v>
      </c>
      <c r="R158" s="126"/>
      <c r="S158" s="116">
        <f>SUM(S12,S26,S35,S38)</f>
        <v>612</v>
      </c>
      <c r="T158" s="126"/>
      <c r="U158" s="116">
        <f>SUM(U12,U26,U35,U38)</f>
        <v>792</v>
      </c>
      <c r="V158" s="125"/>
      <c r="W158" s="116">
        <f>SUM(W12,W26,W35,W38)</f>
        <v>576</v>
      </c>
      <c r="X158" s="125"/>
      <c r="Y158" s="116">
        <f>SUM(Y26,Y35,Y38)</f>
        <v>864</v>
      </c>
      <c r="Z158" s="128"/>
      <c r="AA158" s="116">
        <f>SUM(AA26,AA35,AA38)</f>
        <v>576</v>
      </c>
      <c r="AB158" s="128"/>
      <c r="AC158" s="116">
        <f>SUM(AC26,AC35,AC38)</f>
        <v>864</v>
      </c>
      <c r="AD158" s="128"/>
      <c r="AE158" s="116">
        <f>SUM(AE26,AE35,AE38)</f>
        <v>576</v>
      </c>
      <c r="AF158" s="128"/>
      <c r="AG158" s="116">
        <f>SUM(AG26,AG35,AG38)</f>
        <v>468</v>
      </c>
      <c r="AH158" s="67"/>
      <c r="AI158" s="67"/>
      <c r="AJ158" s="67"/>
    </row>
    <row r="159" spans="1:36" s="77" customFormat="1" ht="15.75" customHeight="1" x14ac:dyDescent="0.25">
      <c r="A159" s="225" t="s">
        <v>111</v>
      </c>
      <c r="B159" s="225"/>
      <c r="C159" s="80"/>
      <c r="D159" s="80"/>
      <c r="E159" s="80"/>
      <c r="F159" s="80"/>
      <c r="G159" s="80"/>
      <c r="H159" s="80"/>
      <c r="I159" s="80"/>
      <c r="J159" s="80"/>
      <c r="K159" s="65"/>
      <c r="L159" s="116">
        <f>SUM(L12,L26,L35,L39,L59)</f>
        <v>7236</v>
      </c>
      <c r="M159" s="116">
        <f>SUM(M12,M26,M35,M39,M59)</f>
        <v>2412</v>
      </c>
      <c r="N159" s="116">
        <f>SUM(N12,N26,N35,N39,N59)</f>
        <v>4824</v>
      </c>
      <c r="O159" s="116">
        <f>SUM(O12,O26,O35,O39,O59)</f>
        <v>2673</v>
      </c>
      <c r="P159" s="116">
        <f>SUM(P12,P26,P35,P39,P59)</f>
        <v>2111</v>
      </c>
      <c r="Q159" s="116">
        <f>SUM(Q26,Q35,Q39,Q59)</f>
        <v>40</v>
      </c>
      <c r="R159" s="128"/>
      <c r="S159" s="116">
        <f>SUM(S12,S26,S35,S38)</f>
        <v>612</v>
      </c>
      <c r="T159" s="128"/>
      <c r="U159" s="116">
        <f>SUM(U12,U26,U35,U38)</f>
        <v>792</v>
      </c>
      <c r="V159" s="128"/>
      <c r="W159" s="116">
        <f>SUM(W12,W26,W35,W39,W59)</f>
        <v>576</v>
      </c>
      <c r="X159" s="128"/>
      <c r="Y159" s="116">
        <f>SUM(Y26,Y35,Y39,Y59)</f>
        <v>792</v>
      </c>
      <c r="Z159" s="128"/>
      <c r="AA159" s="116">
        <f>SUM(AA12,AA26,AA35,AA39,AA59)</f>
        <v>504</v>
      </c>
      <c r="AB159" s="128"/>
      <c r="AC159" s="116">
        <f>SUM(AC26,AC35,AC39,AC59)</f>
        <v>792</v>
      </c>
      <c r="AD159" s="128"/>
      <c r="AE159" s="116">
        <f>SUM(AE26,AE35,AE39,AE59)</f>
        <v>432</v>
      </c>
      <c r="AF159" s="128"/>
      <c r="AG159" s="116">
        <f>SUM(AG26,AG35,AG39,AG59)</f>
        <v>324</v>
      </c>
    </row>
    <row r="160" spans="1:36" s="77" customFormat="1" ht="24" x14ac:dyDescent="0.25">
      <c r="A160" s="94" t="s">
        <v>66</v>
      </c>
      <c r="B160" s="94" t="s">
        <v>67</v>
      </c>
      <c r="C160" s="95"/>
      <c r="D160" s="95"/>
      <c r="E160" s="95"/>
      <c r="F160" s="95"/>
      <c r="G160" s="95"/>
      <c r="H160" s="95"/>
      <c r="I160" s="95"/>
      <c r="J160" s="95"/>
      <c r="K160" s="96"/>
      <c r="L160" s="97"/>
      <c r="M160" s="97"/>
      <c r="N160" s="97"/>
      <c r="O160" s="97"/>
      <c r="P160" s="97"/>
      <c r="Q160" s="70"/>
      <c r="R160" s="126"/>
      <c r="S160" s="98"/>
      <c r="T160" s="126"/>
      <c r="U160" s="98"/>
      <c r="V160" s="125"/>
      <c r="W160" s="97"/>
      <c r="X160" s="125"/>
      <c r="Y160" s="97"/>
      <c r="Z160" s="125"/>
      <c r="AA160" s="97"/>
      <c r="AB160" s="140"/>
      <c r="AC160" s="97"/>
      <c r="AD160" s="125"/>
      <c r="AE160" s="97"/>
      <c r="AF160" s="126"/>
      <c r="AG160" s="70" t="s">
        <v>68</v>
      </c>
    </row>
    <row r="161" spans="1:33" s="77" customFormat="1" ht="24" x14ac:dyDescent="0.25">
      <c r="A161" s="94" t="s">
        <v>0</v>
      </c>
      <c r="B161" s="94" t="s">
        <v>301</v>
      </c>
      <c r="C161" s="95"/>
      <c r="D161" s="95"/>
      <c r="E161" s="95"/>
      <c r="F161" s="95"/>
      <c r="G161" s="95"/>
      <c r="H161" s="95"/>
      <c r="I161" s="95"/>
      <c r="J161" s="95"/>
      <c r="K161" s="96"/>
      <c r="L161" s="97"/>
      <c r="M161" s="97"/>
      <c r="N161" s="97"/>
      <c r="O161" s="97"/>
      <c r="P161" s="97"/>
      <c r="Q161" s="70"/>
      <c r="R161" s="129"/>
      <c r="S161" s="97"/>
      <c r="T161" s="129"/>
      <c r="U161" s="97"/>
      <c r="V161" s="125"/>
      <c r="W161" s="97"/>
      <c r="X161" s="135"/>
      <c r="Y161" s="97"/>
      <c r="Z161" s="135"/>
      <c r="AA161" s="97"/>
      <c r="AB161" s="135"/>
      <c r="AC161" s="97"/>
      <c r="AD161" s="135"/>
      <c r="AE161" s="97"/>
      <c r="AF161" s="129"/>
      <c r="AG161" s="70" t="s">
        <v>70</v>
      </c>
    </row>
    <row r="162" spans="1:33" s="100" customFormat="1" ht="12" x14ac:dyDescent="0.25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107"/>
      <c r="L162" s="234" t="s">
        <v>65</v>
      </c>
      <c r="M162" s="221" t="s">
        <v>72</v>
      </c>
      <c r="N162" s="221"/>
      <c r="O162" s="221"/>
      <c r="P162" s="221"/>
      <c r="Q162" s="221"/>
      <c r="R162" s="130"/>
      <c r="S162" s="97">
        <v>13</v>
      </c>
      <c r="T162" s="130"/>
      <c r="U162" s="97">
        <v>13</v>
      </c>
      <c r="V162" s="130"/>
      <c r="W162" s="97">
        <v>12</v>
      </c>
      <c r="X162" s="130"/>
      <c r="Y162" s="97">
        <v>12</v>
      </c>
      <c r="Z162" s="130"/>
      <c r="AA162" s="97">
        <v>11</v>
      </c>
      <c r="AB162" s="130"/>
      <c r="AC162" s="97">
        <v>9</v>
      </c>
      <c r="AD162" s="130"/>
      <c r="AE162" s="97">
        <v>9</v>
      </c>
      <c r="AF162" s="130"/>
      <c r="AG162" s="97">
        <v>6</v>
      </c>
    </row>
    <row r="163" spans="1:33" s="100" customFormat="1" ht="12" x14ac:dyDescent="0.25">
      <c r="A163" s="227" t="s">
        <v>302</v>
      </c>
      <c r="B163" s="227"/>
      <c r="C163" s="227"/>
      <c r="D163" s="227"/>
      <c r="E163" s="227"/>
      <c r="F163" s="227"/>
      <c r="G163" s="227"/>
      <c r="H163" s="227"/>
      <c r="I163" s="227"/>
      <c r="J163" s="227"/>
      <c r="K163" s="108"/>
      <c r="L163" s="234"/>
      <c r="M163" s="230" t="s">
        <v>73</v>
      </c>
      <c r="N163" s="230"/>
      <c r="O163" s="230"/>
      <c r="P163" s="230"/>
      <c r="Q163" s="230"/>
      <c r="R163" s="131"/>
      <c r="S163" s="97"/>
      <c r="T163" s="135"/>
      <c r="U163" s="97"/>
      <c r="V163" s="135"/>
      <c r="W163" s="97">
        <f>SUM(W76,W94,W112,W130,W148,W156)</f>
        <v>0</v>
      </c>
      <c r="X163" s="135"/>
      <c r="Y163" s="97">
        <f>SUM(Y76,Y94,Y112,Y130,Y148,Y156)</f>
        <v>36</v>
      </c>
      <c r="Z163" s="135"/>
      <c r="AA163" s="97">
        <f>SUM(AA76,AA94,AA112,AA130,AA148,AA156)</f>
        <v>36</v>
      </c>
      <c r="AB163" s="135"/>
      <c r="AC163" s="97">
        <f>SUM(AC76,AC94,AC112,AC130,AC148,AC156)</f>
        <v>0</v>
      </c>
      <c r="AD163" s="135"/>
      <c r="AE163" s="97">
        <f>SUM(AE76,AE94,AE112,AE130,AE148,AE156)</f>
        <v>36</v>
      </c>
      <c r="AF163" s="135"/>
      <c r="AG163" s="97">
        <f>SUM(AG76,AG94,AG112,AG130,AG148,AG156)</f>
        <v>72</v>
      </c>
    </row>
    <row r="164" spans="1:33" s="100" customFormat="1" ht="12" x14ac:dyDescent="0.2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99"/>
      <c r="L164" s="234"/>
      <c r="M164" s="230" t="s">
        <v>83</v>
      </c>
      <c r="N164" s="230"/>
      <c r="O164" s="230"/>
      <c r="P164" s="230"/>
      <c r="Q164" s="230"/>
      <c r="R164" s="131"/>
      <c r="S164" s="97"/>
      <c r="T164" s="135"/>
      <c r="U164" s="97"/>
      <c r="V164" s="135"/>
      <c r="W164" s="97">
        <f>SUM(W77,W95,W113,W131,W149,W157)</f>
        <v>0</v>
      </c>
      <c r="X164" s="135"/>
      <c r="Y164" s="97">
        <f>SUM(Y77,Y95,Y113,Y131,Y149,Y157)</f>
        <v>36</v>
      </c>
      <c r="Z164" s="135"/>
      <c r="AA164" s="97">
        <f>SUM(AA77,AA95,AA113,AA131,AA149,AA157)</f>
        <v>36</v>
      </c>
      <c r="AB164" s="135"/>
      <c r="AC164" s="97">
        <f>SUM(AC77,AC95,AC113,AC131,AC149,AC157)</f>
        <v>72</v>
      </c>
      <c r="AD164" s="135"/>
      <c r="AE164" s="97">
        <f>SUM(AE77,AE95,AE113,AE131,AE149,AE157)</f>
        <v>108</v>
      </c>
      <c r="AF164" s="135"/>
      <c r="AG164" s="97">
        <f>SUM(AG77,AG95,AG113,AG131,AG149,AG157)</f>
        <v>72</v>
      </c>
    </row>
    <row r="165" spans="1:33" s="100" customFormat="1" ht="12" x14ac:dyDescent="0.2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109"/>
      <c r="L165" s="234"/>
      <c r="M165" s="230" t="s">
        <v>82</v>
      </c>
      <c r="N165" s="230"/>
      <c r="O165" s="230"/>
      <c r="P165" s="230"/>
      <c r="Q165" s="230"/>
      <c r="R165" s="131"/>
      <c r="S165" s="97"/>
      <c r="T165" s="129"/>
      <c r="U165" s="97"/>
      <c r="V165" s="135"/>
      <c r="W165" s="97">
        <v>0</v>
      </c>
      <c r="X165" s="135"/>
      <c r="Y165" s="97">
        <v>0</v>
      </c>
      <c r="Z165" s="135"/>
      <c r="AA165" s="97">
        <v>0</v>
      </c>
      <c r="AB165" s="135"/>
      <c r="AC165" s="97">
        <v>0</v>
      </c>
      <c r="AD165" s="135"/>
      <c r="AE165" s="97">
        <v>0</v>
      </c>
      <c r="AF165" s="129"/>
      <c r="AG165" s="70">
        <v>144</v>
      </c>
    </row>
    <row r="166" spans="1:33" s="100" customFormat="1" ht="12" x14ac:dyDescent="0.25">
      <c r="A166" s="226" t="s">
        <v>301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109"/>
      <c r="L166" s="234"/>
      <c r="M166" s="230" t="s">
        <v>250</v>
      </c>
      <c r="N166" s="230"/>
      <c r="O166" s="230"/>
      <c r="P166" s="230"/>
      <c r="Q166" s="230"/>
      <c r="R166" s="131"/>
      <c r="S166" s="97"/>
      <c r="T166" s="135"/>
      <c r="U166" s="97"/>
      <c r="V166" s="135"/>
      <c r="W166" s="97">
        <f>COUNTIF($E$26:$E$157,"эк")</f>
        <v>0</v>
      </c>
      <c r="X166" s="135"/>
      <c r="Y166" s="97">
        <f>COUNTIF($F$26:$F$157,"эк")</f>
        <v>0</v>
      </c>
      <c r="Z166" s="135"/>
      <c r="AA166" s="97">
        <v>1</v>
      </c>
      <c r="AB166" s="135"/>
      <c r="AC166" s="97">
        <f>COUNTIF($H$26:$H$157,"эк")</f>
        <v>1</v>
      </c>
      <c r="AD166" s="135"/>
      <c r="AE166" s="97">
        <f>COUNTIF($I$26:$I$157,"эк")</f>
        <v>0</v>
      </c>
      <c r="AF166" s="129"/>
      <c r="AG166" s="97">
        <f>COUNTIF($J$26:$J$157,"эк")</f>
        <v>3</v>
      </c>
    </row>
    <row r="167" spans="1:33" s="100" customFormat="1" ht="12" x14ac:dyDescent="0.25">
      <c r="A167" s="222"/>
      <c r="B167" s="222"/>
      <c r="C167" s="229" t="s">
        <v>74</v>
      </c>
      <c r="D167" s="229"/>
      <c r="E167" s="229"/>
      <c r="F167" s="229"/>
      <c r="G167" s="229"/>
      <c r="H167" s="235" t="s">
        <v>75</v>
      </c>
      <c r="I167" s="235"/>
      <c r="J167" s="235"/>
      <c r="K167" s="101"/>
      <c r="L167" s="234"/>
      <c r="M167" s="230" t="s">
        <v>76</v>
      </c>
      <c r="N167" s="230"/>
      <c r="O167" s="230"/>
      <c r="P167" s="230"/>
      <c r="Q167" s="230"/>
      <c r="R167" s="131"/>
      <c r="S167" s="97"/>
      <c r="T167" s="135"/>
      <c r="U167" s="97">
        <v>3</v>
      </c>
      <c r="V167" s="135"/>
      <c r="W167" s="97">
        <f>COUNTIF($E$26:$E$157,"э")</f>
        <v>2</v>
      </c>
      <c r="X167" s="135"/>
      <c r="Y167" s="97">
        <f>COUNTIF($F$26:$F$157,"э")</f>
        <v>3</v>
      </c>
      <c r="Z167" s="135"/>
      <c r="AA167" s="97">
        <v>4</v>
      </c>
      <c r="AB167" s="135"/>
      <c r="AC167" s="97">
        <f>COUNTIF($H$26:$H$157,"э")</f>
        <v>2</v>
      </c>
      <c r="AD167" s="135"/>
      <c r="AE167" s="97">
        <f>COUNTIF($I$26:$I$157,"э")</f>
        <v>2</v>
      </c>
      <c r="AF167" s="129"/>
      <c r="AG167" s="97">
        <f>COUNTIF($J$26:$J$157,"э")</f>
        <v>1</v>
      </c>
    </row>
    <row r="168" spans="1:33" s="100" customFormat="1" ht="11.25" customHeight="1" x14ac:dyDescent="0.25">
      <c r="A168" s="221" t="s">
        <v>145</v>
      </c>
      <c r="B168" s="221"/>
      <c r="C168" s="228">
        <v>44333</v>
      </c>
      <c r="D168" s="228"/>
      <c r="E168" s="228"/>
      <c r="F168" s="228"/>
      <c r="G168" s="228"/>
      <c r="H168" s="228">
        <v>44359</v>
      </c>
      <c r="I168" s="228"/>
      <c r="J168" s="228"/>
      <c r="K168" s="101"/>
      <c r="L168" s="234"/>
      <c r="M168" s="230" t="s">
        <v>84</v>
      </c>
      <c r="N168" s="230"/>
      <c r="O168" s="230"/>
      <c r="P168" s="230"/>
      <c r="Q168" s="230"/>
      <c r="R168" s="131"/>
      <c r="S168" s="97">
        <v>2</v>
      </c>
      <c r="T168" s="135"/>
      <c r="U168" s="97">
        <v>9</v>
      </c>
      <c r="V168" s="135"/>
      <c r="W168" s="97">
        <v>4</v>
      </c>
      <c r="X168" s="135"/>
      <c r="Y168" s="97">
        <f>COUNTIF($F$26:$F$157,"дз")</f>
        <v>6</v>
      </c>
      <c r="Z168" s="135"/>
      <c r="AA168" s="97">
        <f>COUNTIF($G$26:$G$157,"дз")</f>
        <v>5</v>
      </c>
      <c r="AB168" s="135"/>
      <c r="AC168" s="97">
        <f>COUNTIF($H$26:$H$157,"дз")</f>
        <v>4</v>
      </c>
      <c r="AD168" s="135"/>
      <c r="AE168" s="97">
        <f>COUNTIF($I$26:$I$157,"дз")</f>
        <v>3</v>
      </c>
      <c r="AF168" s="129"/>
      <c r="AG168" s="97">
        <v>8</v>
      </c>
    </row>
    <row r="169" spans="1:33" s="100" customFormat="1" ht="11.25" customHeight="1" x14ac:dyDescent="0.25">
      <c r="A169" s="221" t="s">
        <v>146</v>
      </c>
      <c r="B169" s="221"/>
      <c r="C169" s="228">
        <v>44361</v>
      </c>
      <c r="D169" s="228"/>
      <c r="E169" s="228"/>
      <c r="F169" s="228"/>
      <c r="G169" s="228"/>
      <c r="H169" s="228">
        <v>44373</v>
      </c>
      <c r="I169" s="228"/>
      <c r="J169" s="228"/>
      <c r="K169" s="101"/>
      <c r="L169" s="234"/>
      <c r="M169" s="230" t="s">
        <v>77</v>
      </c>
      <c r="N169" s="230"/>
      <c r="O169" s="230"/>
      <c r="P169" s="230"/>
      <c r="Q169" s="230"/>
      <c r="R169" s="131"/>
      <c r="S169" s="97">
        <v>1</v>
      </c>
      <c r="T169" s="135"/>
      <c r="U169" s="97"/>
      <c r="V169" s="135"/>
      <c r="W169" s="97">
        <f>COUNTIF($E$26:$E$157,"з")</f>
        <v>1</v>
      </c>
      <c r="X169" s="135"/>
      <c r="Y169" s="97">
        <f>COUNTIF($F$26:$F$157,"з")</f>
        <v>1</v>
      </c>
      <c r="Z169" s="135"/>
      <c r="AA169" s="97">
        <f>COUNTIF($G$26:$G$157,"з")</f>
        <v>1</v>
      </c>
      <c r="AB169" s="135"/>
      <c r="AC169" s="97">
        <f>COUNTIF($H$26:$H$157,"з")</f>
        <v>1</v>
      </c>
      <c r="AD169" s="135"/>
      <c r="AE169" s="97">
        <f>COUNTIF($I$26:$I$157,"з")</f>
        <v>1</v>
      </c>
      <c r="AF169" s="129"/>
      <c r="AG169" s="97">
        <f>COUNTIF($J$26:$J$157,"з")</f>
        <v>0</v>
      </c>
    </row>
    <row r="170" spans="1:33" s="38" customFormat="1" ht="25.15" customHeight="1" x14ac:dyDescent="0.2">
      <c r="A170" s="48"/>
      <c r="B170" s="60" t="s">
        <v>316</v>
      </c>
      <c r="C170" s="34"/>
      <c r="D170" s="34"/>
      <c r="E170" s="34"/>
      <c r="F170" s="34"/>
      <c r="G170" s="34"/>
      <c r="H170" s="34"/>
      <c r="I170" s="34"/>
      <c r="J170" s="34"/>
      <c r="K170" s="40"/>
      <c r="L170" s="34"/>
      <c r="M170" s="34"/>
      <c r="N170" s="37"/>
      <c r="O170" s="34"/>
      <c r="P170" s="34"/>
      <c r="Q170" s="34"/>
      <c r="R170" s="132">
        <f>SUM(R13:R157)</f>
        <v>36</v>
      </c>
      <c r="S170" s="47"/>
      <c r="T170" s="132">
        <f>SUM(T13:T157)</f>
        <v>36</v>
      </c>
      <c r="U170" s="47"/>
      <c r="V170" s="132">
        <v>36</v>
      </c>
      <c r="W170" s="47"/>
      <c r="X170" s="132">
        <f>SUM(X13:X157)</f>
        <v>49</v>
      </c>
      <c r="Y170" s="47"/>
      <c r="Z170" s="132">
        <f>SUM(Z13:Z157)</f>
        <v>55</v>
      </c>
      <c r="AA170" s="47"/>
      <c r="AB170" s="132">
        <f>SUM(AB13:AB157)</f>
        <v>44</v>
      </c>
      <c r="AC170" s="47"/>
      <c r="AD170" s="132">
        <f>SUM(AD13:AD157)</f>
        <v>53</v>
      </c>
      <c r="AE170" s="47"/>
      <c r="AF170" s="132">
        <f t="shared" ref="AF170" si="375">SUM(AF13:AF157)</f>
        <v>50</v>
      </c>
      <c r="AG170" s="47"/>
    </row>
    <row r="171" spans="1:33" s="39" customFormat="1" ht="12.75" x14ac:dyDescent="0.2">
      <c r="A171" s="48"/>
      <c r="B171" s="51" t="s">
        <v>287</v>
      </c>
      <c r="C171" s="49"/>
      <c r="D171" s="34"/>
      <c r="E171" s="34"/>
      <c r="F171" s="34"/>
      <c r="G171" s="34"/>
      <c r="H171" s="34"/>
      <c r="I171" s="34"/>
      <c r="J171" s="34"/>
      <c r="K171" s="40"/>
      <c r="L171" s="34"/>
      <c r="M171" s="34"/>
      <c r="N171" s="34"/>
      <c r="O171" s="34"/>
      <c r="P171" s="34"/>
      <c r="Q171" s="34"/>
      <c r="R171" s="133"/>
      <c r="S171" s="34"/>
      <c r="T171" s="133"/>
      <c r="U171" s="34"/>
      <c r="V171" s="133"/>
      <c r="W171" s="34"/>
      <c r="X171" s="133"/>
      <c r="Y171" s="34"/>
      <c r="Z171" s="133"/>
      <c r="AA171" s="34"/>
      <c r="AB171" s="133"/>
      <c r="AC171" s="34"/>
      <c r="AD171" s="133"/>
      <c r="AE171" s="34"/>
      <c r="AF171" s="133"/>
      <c r="AG171" s="34"/>
    </row>
    <row r="172" spans="1:33" s="39" customFormat="1" x14ac:dyDescent="0.25">
      <c r="A172" s="50"/>
      <c r="B172" s="50"/>
      <c r="C172" s="34"/>
      <c r="D172" s="34"/>
      <c r="E172" s="34"/>
      <c r="F172" s="34"/>
      <c r="G172" s="34"/>
      <c r="H172" s="34"/>
      <c r="I172" s="34"/>
      <c r="J172" s="34"/>
      <c r="K172" s="40"/>
      <c r="L172" s="34"/>
      <c r="M172" s="34"/>
      <c r="N172" s="34"/>
      <c r="O172" s="34"/>
      <c r="P172" s="34"/>
      <c r="Q172" s="34"/>
      <c r="R172" s="133"/>
      <c r="S172" s="34"/>
      <c r="T172" s="133"/>
      <c r="U172" s="34"/>
      <c r="V172" s="133"/>
      <c r="W172" s="34"/>
      <c r="X172" s="133"/>
      <c r="Y172" s="34"/>
      <c r="Z172" s="133"/>
      <c r="AA172" s="34"/>
      <c r="AB172" s="133"/>
      <c r="AC172" s="34"/>
      <c r="AD172" s="133"/>
      <c r="AE172" s="34"/>
      <c r="AF172" s="133"/>
      <c r="AG172" s="34"/>
    </row>
    <row r="173" spans="1:33" s="39" customFormat="1" ht="18.75" x14ac:dyDescent="0.25">
      <c r="A173" s="50"/>
      <c r="B173" s="146"/>
      <c r="C173" s="34"/>
      <c r="D173" s="34"/>
      <c r="E173" s="34"/>
      <c r="F173" s="34"/>
      <c r="G173" s="34"/>
      <c r="H173" s="34"/>
      <c r="I173" s="34"/>
      <c r="J173" s="34"/>
      <c r="K173" s="40"/>
      <c r="L173" s="34"/>
      <c r="M173" s="34"/>
      <c r="N173" s="34"/>
      <c r="O173" s="34"/>
      <c r="P173" s="34"/>
      <c r="Q173" s="34"/>
      <c r="R173" s="133"/>
      <c r="S173" s="34"/>
      <c r="T173" s="133"/>
      <c r="U173" s="34"/>
      <c r="V173" s="133"/>
      <c r="W173" s="34"/>
      <c r="X173" s="133"/>
      <c r="Y173" s="34"/>
      <c r="Z173" s="133"/>
      <c r="AA173" s="34"/>
      <c r="AB173" s="133"/>
      <c r="AC173" s="34"/>
      <c r="AD173" s="133"/>
      <c r="AE173" s="34"/>
      <c r="AF173" s="133"/>
      <c r="AG173" s="34"/>
    </row>
    <row r="174" spans="1:33" ht="18.75" x14ac:dyDescent="0.25">
      <c r="B174" s="146"/>
    </row>
    <row r="175" spans="1:33" ht="18.75" x14ac:dyDescent="0.25">
      <c r="B175" s="144"/>
    </row>
  </sheetData>
  <mergeCells count="52">
    <mergeCell ref="H167:J167"/>
    <mergeCell ref="A166:J166"/>
    <mergeCell ref="L6:Q6"/>
    <mergeCell ref="S6:AG6"/>
    <mergeCell ref="B6:B11"/>
    <mergeCell ref="A6:A11"/>
    <mergeCell ref="AE7:AG7"/>
    <mergeCell ref="O8:Q8"/>
    <mergeCell ref="N7:Q7"/>
    <mergeCell ref="S7:U7"/>
    <mergeCell ref="W7:Y7"/>
    <mergeCell ref="AA7:AC7"/>
    <mergeCell ref="N8:N11"/>
    <mergeCell ref="O9:O11"/>
    <mergeCell ref="M167:Q167"/>
    <mergeCell ref="M168:Q168"/>
    <mergeCell ref="M7:M11"/>
    <mergeCell ref="C10:J10"/>
    <mergeCell ref="C6:J9"/>
    <mergeCell ref="L7:L11"/>
    <mergeCell ref="P9:P11"/>
    <mergeCell ref="Q9:Q11"/>
    <mergeCell ref="M164:Q164"/>
    <mergeCell ref="M165:Q165"/>
    <mergeCell ref="M162:Q162"/>
    <mergeCell ref="M163:Q163"/>
    <mergeCell ref="L162:L169"/>
    <mergeCell ref="M166:Q166"/>
    <mergeCell ref="M169:Q169"/>
    <mergeCell ref="H168:J168"/>
    <mergeCell ref="C169:G169"/>
    <mergeCell ref="A169:B169"/>
    <mergeCell ref="A167:B167"/>
    <mergeCell ref="G158:H158"/>
    <mergeCell ref="I158:J158"/>
    <mergeCell ref="A162:J162"/>
    <mergeCell ref="A159:B159"/>
    <mergeCell ref="A164:J164"/>
    <mergeCell ref="A163:J163"/>
    <mergeCell ref="A165:J165"/>
    <mergeCell ref="A168:B168"/>
    <mergeCell ref="C158:D158"/>
    <mergeCell ref="E158:F158"/>
    <mergeCell ref="A158:B158"/>
    <mergeCell ref="H169:J169"/>
    <mergeCell ref="C167:G167"/>
    <mergeCell ref="C168:G168"/>
    <mergeCell ref="B1:AG1"/>
    <mergeCell ref="B2:AG2"/>
    <mergeCell ref="B3:AG3"/>
    <mergeCell ref="B4:AG4"/>
    <mergeCell ref="B5:AG5"/>
  </mergeCells>
  <conditionalFormatting sqref="E13:K25 A7:W7 Z7:AG7 K12 A8:AG11 A62:M65 S62:AA65 S76:AA77 AC76:AC77 AE76:AE77 AG76:AG77 T150 V150 X150 Z150 AB150 AD150 AF150 AB60:AB78 AC60:AC65 A160:AG169 A6:AG6 AE60:AE65 AG60:AG65 A77:Q77 AF60:AF78 AD60:AD78 R62:R157 A158:J159 O62:Q65 A76:M76 O76:Q76 N62:N76 AD80:AD103 AF80:AF102 A60:AA61 L158:AG159 A26:AG59">
    <cfRule type="cellIs" dxfId="26" priority="32" operator="equal">
      <formula>0</formula>
    </cfRule>
  </conditionalFormatting>
  <conditionalFormatting sqref="L12:AG25">
    <cfRule type="cellIs" dxfId="25" priority="28" operator="equal">
      <formula>0</formula>
    </cfRule>
  </conditionalFormatting>
  <conditionalFormatting sqref="A12:D25 E12:J12">
    <cfRule type="cellIs" dxfId="24" priority="29" operator="equal">
      <formula>0</formula>
    </cfRule>
  </conditionalFormatting>
  <conditionalFormatting sqref="AE66 AG66 S66:AA70 AC66:AC70 A66:M70 O66:Q70">
    <cfRule type="cellIs" dxfId="23" priority="27" operator="equal">
      <formula>0</formula>
    </cfRule>
  </conditionalFormatting>
  <conditionalFormatting sqref="S71:AA75 AC71:AC75 AE71 AG71 A71:M75 O71:Q75">
    <cfRule type="cellIs" dxfId="22" priority="26" operator="equal">
      <formula>0</formula>
    </cfRule>
  </conditionalFormatting>
  <conditionalFormatting sqref="S125:AG125 S126:AD129 AF126:AF129 A126:M129 O125:Q129 A125:L125">
    <cfRule type="cellIs" dxfId="21" priority="17" operator="equal">
      <formula>0</formula>
    </cfRule>
  </conditionalFormatting>
  <conditionalFormatting sqref="S80:AC83 S94:AC95 AC78 AE94:AE95 AE78 AG78 AG94:AG95 S78:AA78 A94:M95 S79:AG79 A80:L83 O80:Q83 O94:Q95 N80:N95 M80:M84 A78:Q79">
    <cfRule type="cellIs" dxfId="20" priority="25" operator="equal">
      <formula>0</formula>
    </cfRule>
  </conditionalFormatting>
  <conditionalFormatting sqref="AE84 AG84 S84:AC88 A85:M88 O84:Q88 A84:L84">
    <cfRule type="cellIs" dxfId="19" priority="24" operator="equal">
      <formula>0</formula>
    </cfRule>
  </conditionalFormatting>
  <conditionalFormatting sqref="S89:AC93 AE89 AG89 A89:M93 O89:Q93">
    <cfRule type="cellIs" dxfId="18" priority="23" operator="equal">
      <formula>0</formula>
    </cfRule>
  </conditionalFormatting>
  <conditionalFormatting sqref="S96:AC96 S112:AG113 AE96:AE97 AG96:AG97 S97:Y101 AA97:AC101 A112:M113 Z97:Z105 A98:L101 O98:Q101 O112:Q113 N98:N113 M98:M102 A96:Q97">
    <cfRule type="cellIs" dxfId="17" priority="22" operator="equal">
      <formula>0</formula>
    </cfRule>
  </conditionalFormatting>
  <conditionalFormatting sqref="AE102 AG102 AA102:AC103 A102:L103 S106:AD106 S102:Y105 AA104:AD105 A104:M106 AF103:AF106 O102:Q106">
    <cfRule type="cellIs" dxfId="16" priority="21" operator="equal">
      <formula>0</formula>
    </cfRule>
  </conditionalFormatting>
  <conditionalFormatting sqref="S107:AG107 A107:M111 S108:AD111 AF108:AF111 O107:Q111">
    <cfRule type="cellIs" dxfId="15" priority="20" operator="equal">
      <formula>0</formula>
    </cfRule>
  </conditionalFormatting>
  <conditionalFormatting sqref="S114:AG115 A114:Q115 S130:AG131 A131:Q131 A116:L119 S116:AD119 AF116:AF119 O116:Q119 A130:M130 O130:Q130 N116:N131 M116:M125">
    <cfRule type="cellIs" dxfId="14" priority="19" operator="equal">
      <formula>0</formula>
    </cfRule>
  </conditionalFormatting>
  <conditionalFormatting sqref="S120:AG120 AF121:AF124 S121:AD124 O120:Q124 A120:L124">
    <cfRule type="cellIs" dxfId="13" priority="18" operator="equal">
      <formula>0</formula>
    </cfRule>
  </conditionalFormatting>
  <conditionalFormatting sqref="S143:AG143 A143:M147 S144:AD147 AF144:AF147 O143:Q147">
    <cfRule type="cellIs" dxfId="12" priority="14" operator="equal">
      <formula>0</formula>
    </cfRule>
  </conditionalFormatting>
  <conditionalFormatting sqref="S132:AG133 S148:AG149 S134:AD137 AF134:AF137 A148:M149 A134:L137 O134:Q137 O148:Q149 N134:N149 M134:M138 A132:Q133">
    <cfRule type="cellIs" dxfId="11" priority="16" operator="equal">
      <formula>0</formula>
    </cfRule>
  </conditionalFormatting>
  <conditionalFormatting sqref="S138:AG138 AF139:AF142 S139:AD142 A139:M142 O138:Q142 A138:L138">
    <cfRule type="cellIs" dxfId="10" priority="15" operator="equal">
      <formula>0</formula>
    </cfRule>
  </conditionalFormatting>
  <conditionalFormatting sqref="S151:AG151 S150 U150 W150 Y150 AA150 AC150 AE150 AG150 S157:AG157 S152:AD156 AF156:AG156 AF152:AF155 A150:Q151 K158:K159 A153:Q157 A152:L152 N152:Q152">
    <cfRule type="cellIs" dxfId="9" priority="13" operator="equal">
      <formula>0</formula>
    </cfRule>
  </conditionalFormatting>
  <conditionalFormatting sqref="M103">
    <cfRule type="cellIs" dxfId="8" priority="10" operator="equal">
      <formula>0</formula>
    </cfRule>
  </conditionalFormatting>
  <conditionalFormatting sqref="AE152:AE156 AE144:AE147 AE139:AE142 AE134:AE137 AE126:AE129 AE121:AE124">
    <cfRule type="cellIs" dxfId="7" priority="8" operator="equal">
      <formula>0</formula>
    </cfRule>
  </conditionalFormatting>
  <conditionalFormatting sqref="AE80:AE83 AE72:AE75 AE67:AE70 AE85:AE88">
    <cfRule type="cellIs" dxfId="6" priority="7" operator="equal">
      <formula>0</formula>
    </cfRule>
  </conditionalFormatting>
  <conditionalFormatting sqref="AE108:AE111 AE98:AE101 AE116:AE119 AE103:AE106">
    <cfRule type="cellIs" dxfId="5" priority="6" operator="equal">
      <formula>0</formula>
    </cfRule>
  </conditionalFormatting>
  <conditionalFormatting sqref="AG126:AG129 AG116:AG119 AG108:AG111 AG98:AG101 AG80:AG83 AG72:AG75 AG67:AG70 AG85:AG88 AG103:AG106 AG121:AG124">
    <cfRule type="cellIs" dxfId="4" priority="5" operator="equal">
      <formula>0</formula>
    </cfRule>
  </conditionalFormatting>
  <conditionalFormatting sqref="AG152:AG155 AG144:AG147 AG139:AG142 AG134:AG137">
    <cfRule type="cellIs" dxfId="3" priority="4" operator="equal">
      <formula>0</formula>
    </cfRule>
  </conditionalFormatting>
  <conditionalFormatting sqref="AE90:AE93">
    <cfRule type="cellIs" dxfId="2" priority="3" operator="equal">
      <formula>0</formula>
    </cfRule>
  </conditionalFormatting>
  <conditionalFormatting sqref="AG90:AG93">
    <cfRule type="cellIs" dxfId="1" priority="2" operator="equal">
      <formula>0</formula>
    </cfRule>
  </conditionalFormatting>
  <conditionalFormatting sqref="M152">
    <cfRule type="cellIs" dxfId="0" priority="1" operator="equal">
      <formula>0</formula>
    </cfRule>
  </conditionalFormatting>
  <printOptions horizontalCentered="1" gridLines="1"/>
  <pageMargins left="0.59055118110236227" right="0.59055118110236227" top="0.59055118110236227" bottom="0.59055118110236227" header="0.39370078740157483" footer="0"/>
  <pageSetup paperSize="9" scale="9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6"/>
  <sheetViews>
    <sheetView tabSelected="1" zoomScale="150" zoomScaleNormal="150" zoomScaleSheetLayoutView="110" workbookViewId="0"/>
  </sheetViews>
  <sheetFormatPr defaultRowHeight="15" x14ac:dyDescent="0.25"/>
  <cols>
    <col min="1" max="1" width="3.85546875" customWidth="1"/>
    <col min="2" max="81" width="1.85546875" customWidth="1"/>
    <col min="82" max="82" width="2" customWidth="1"/>
    <col min="83" max="106" width="1.85546875" customWidth="1"/>
    <col min="107" max="109" width="3" customWidth="1"/>
    <col min="110" max="112" width="4.42578125" customWidth="1"/>
    <col min="113" max="113" width="2.5703125" customWidth="1"/>
    <col min="114" max="114" width="4.28515625" customWidth="1"/>
    <col min="115" max="115" width="5.5703125" customWidth="1"/>
  </cols>
  <sheetData>
    <row r="1" spans="1:114" ht="18" customHeight="1" x14ac:dyDescent="0.25">
      <c r="A1" s="158" t="s">
        <v>320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60"/>
      <c r="BN1" s="160"/>
      <c r="BO1" s="160"/>
      <c r="BP1" s="160"/>
      <c r="BQ1" s="160"/>
      <c r="BR1" s="160"/>
      <c r="BS1" s="160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61"/>
      <c r="DB1" s="239" t="s">
        <v>1</v>
      </c>
      <c r="DC1" s="241" t="s">
        <v>2</v>
      </c>
      <c r="DD1" s="241" t="s">
        <v>71</v>
      </c>
      <c r="DE1" s="241" t="s">
        <v>87</v>
      </c>
      <c r="DF1" s="241" t="s">
        <v>88</v>
      </c>
      <c r="DG1" s="241" t="s">
        <v>89</v>
      </c>
      <c r="DH1" s="241" t="s">
        <v>90</v>
      </c>
      <c r="DI1" s="241" t="s">
        <v>0</v>
      </c>
      <c r="DJ1" s="243" t="s">
        <v>91</v>
      </c>
    </row>
    <row r="2" spans="1:114" ht="15.75" customHeight="1" thickBot="1" x14ac:dyDescent="0.3">
      <c r="A2" s="32" t="s">
        <v>95</v>
      </c>
      <c r="B2" s="236">
        <v>1</v>
      </c>
      <c r="C2" s="237"/>
      <c r="D2" s="236">
        <v>2</v>
      </c>
      <c r="E2" s="237"/>
      <c r="F2" s="236">
        <v>3</v>
      </c>
      <c r="G2" s="237"/>
      <c r="H2" s="236">
        <v>4</v>
      </c>
      <c r="I2" s="237"/>
      <c r="J2" s="236">
        <v>5</v>
      </c>
      <c r="K2" s="237"/>
      <c r="L2" s="236">
        <v>6</v>
      </c>
      <c r="M2" s="237"/>
      <c r="N2" s="236">
        <v>7</v>
      </c>
      <c r="O2" s="237"/>
      <c r="P2" s="236">
        <v>8</v>
      </c>
      <c r="Q2" s="237"/>
      <c r="R2" s="236">
        <v>9</v>
      </c>
      <c r="S2" s="237"/>
      <c r="T2" s="236">
        <v>10</v>
      </c>
      <c r="U2" s="237"/>
      <c r="V2" s="236">
        <v>11</v>
      </c>
      <c r="W2" s="237"/>
      <c r="X2" s="236">
        <v>12</v>
      </c>
      <c r="Y2" s="237"/>
      <c r="Z2" s="236">
        <v>13</v>
      </c>
      <c r="AA2" s="237"/>
      <c r="AB2" s="236">
        <v>14</v>
      </c>
      <c r="AC2" s="237"/>
      <c r="AD2" s="236">
        <v>15</v>
      </c>
      <c r="AE2" s="237"/>
      <c r="AF2" s="236">
        <v>16</v>
      </c>
      <c r="AG2" s="237"/>
      <c r="AH2" s="236">
        <v>17</v>
      </c>
      <c r="AI2" s="237"/>
      <c r="AJ2" s="236">
        <v>18</v>
      </c>
      <c r="AK2" s="237"/>
      <c r="AL2" s="236">
        <v>19</v>
      </c>
      <c r="AM2" s="237"/>
      <c r="AN2" s="236">
        <v>20</v>
      </c>
      <c r="AO2" s="237"/>
      <c r="AP2" s="236">
        <v>21</v>
      </c>
      <c r="AQ2" s="237"/>
      <c r="AR2" s="236">
        <v>22</v>
      </c>
      <c r="AS2" s="237"/>
      <c r="AT2" s="236">
        <v>23</v>
      </c>
      <c r="AU2" s="237"/>
      <c r="AV2" s="236">
        <v>24</v>
      </c>
      <c r="AW2" s="237"/>
      <c r="AX2" s="236">
        <v>25</v>
      </c>
      <c r="AY2" s="237"/>
      <c r="AZ2" s="236">
        <v>26</v>
      </c>
      <c r="BA2" s="237"/>
      <c r="BB2" s="236">
        <v>27</v>
      </c>
      <c r="BC2" s="237"/>
      <c r="BD2" s="236">
        <v>28</v>
      </c>
      <c r="BE2" s="237"/>
      <c r="BF2" s="236">
        <v>29</v>
      </c>
      <c r="BG2" s="237"/>
      <c r="BH2" s="236">
        <v>30</v>
      </c>
      <c r="BI2" s="237"/>
      <c r="BJ2" s="236">
        <v>31</v>
      </c>
      <c r="BK2" s="237"/>
      <c r="BL2" s="236">
        <v>32</v>
      </c>
      <c r="BM2" s="237"/>
      <c r="BN2" s="236">
        <v>33</v>
      </c>
      <c r="BO2" s="237"/>
      <c r="BP2" s="236">
        <v>34</v>
      </c>
      <c r="BQ2" s="237"/>
      <c r="BR2" s="236">
        <v>35</v>
      </c>
      <c r="BS2" s="237"/>
      <c r="BT2" s="236">
        <v>36</v>
      </c>
      <c r="BU2" s="237"/>
      <c r="BV2" s="236">
        <v>37</v>
      </c>
      <c r="BW2" s="237"/>
      <c r="BX2" s="236">
        <v>38</v>
      </c>
      <c r="BY2" s="237"/>
      <c r="BZ2" s="236">
        <v>39</v>
      </c>
      <c r="CA2" s="237"/>
      <c r="CB2" s="236">
        <v>40</v>
      </c>
      <c r="CC2" s="237"/>
      <c r="CD2" s="236">
        <v>41</v>
      </c>
      <c r="CE2" s="237"/>
      <c r="CF2" s="236">
        <v>42</v>
      </c>
      <c r="CG2" s="237"/>
      <c r="CH2" s="236">
        <v>43</v>
      </c>
      <c r="CI2" s="237"/>
      <c r="CJ2" s="236">
        <v>44</v>
      </c>
      <c r="CK2" s="237"/>
      <c r="CL2" s="236">
        <v>45</v>
      </c>
      <c r="CM2" s="237"/>
      <c r="CN2" s="236">
        <v>46</v>
      </c>
      <c r="CO2" s="237"/>
      <c r="CP2" s="236">
        <v>47</v>
      </c>
      <c r="CQ2" s="237"/>
      <c r="CR2" s="236">
        <v>48</v>
      </c>
      <c r="CS2" s="237"/>
      <c r="CT2" s="236">
        <v>49</v>
      </c>
      <c r="CU2" s="237"/>
      <c r="CV2" s="236">
        <v>50</v>
      </c>
      <c r="CW2" s="237"/>
      <c r="CX2" s="236">
        <v>51</v>
      </c>
      <c r="CY2" s="237"/>
      <c r="CZ2" s="236">
        <v>52</v>
      </c>
      <c r="DA2" s="238"/>
      <c r="DB2" s="240"/>
      <c r="DC2" s="242"/>
      <c r="DD2" s="242"/>
      <c r="DE2" s="242"/>
      <c r="DF2" s="242"/>
      <c r="DG2" s="242"/>
      <c r="DH2" s="242"/>
      <c r="DI2" s="242"/>
      <c r="DJ2" s="244"/>
    </row>
    <row r="3" spans="1:114" ht="15.75" thickBot="1" x14ac:dyDescent="0.3">
      <c r="A3" s="7" t="s">
        <v>92</v>
      </c>
      <c r="B3" s="2">
        <v>0</v>
      </c>
      <c r="C3" s="3">
        <v>0</v>
      </c>
      <c r="D3" s="2">
        <v>0</v>
      </c>
      <c r="E3" s="3">
        <v>0</v>
      </c>
      <c r="F3" s="2">
        <v>0</v>
      </c>
      <c r="G3" s="3">
        <v>0</v>
      </c>
      <c r="H3" s="2">
        <v>0</v>
      </c>
      <c r="I3" s="3">
        <v>0</v>
      </c>
      <c r="J3" s="2">
        <v>0</v>
      </c>
      <c r="K3" s="3">
        <v>0</v>
      </c>
      <c r="L3" s="2">
        <v>0</v>
      </c>
      <c r="M3" s="3">
        <v>0</v>
      </c>
      <c r="N3" s="2">
        <v>0</v>
      </c>
      <c r="O3" s="3">
        <v>0</v>
      </c>
      <c r="P3" s="2">
        <v>0</v>
      </c>
      <c r="Q3" s="3">
        <v>0</v>
      </c>
      <c r="R3" s="2">
        <v>0</v>
      </c>
      <c r="S3" s="3">
        <v>0</v>
      </c>
      <c r="T3" s="2">
        <v>0</v>
      </c>
      <c r="U3" s="3">
        <v>0</v>
      </c>
      <c r="V3" s="2">
        <v>0</v>
      </c>
      <c r="W3" s="3">
        <v>0</v>
      </c>
      <c r="X3" s="2">
        <v>0</v>
      </c>
      <c r="Y3" s="3">
        <v>0</v>
      </c>
      <c r="Z3" s="2">
        <v>0</v>
      </c>
      <c r="AA3" s="3">
        <v>0</v>
      </c>
      <c r="AB3" s="2">
        <v>0</v>
      </c>
      <c r="AC3" s="3">
        <v>0</v>
      </c>
      <c r="AD3" s="2">
        <v>0</v>
      </c>
      <c r="AE3" s="3">
        <v>0</v>
      </c>
      <c r="AF3" s="2">
        <v>0</v>
      </c>
      <c r="AG3" s="3">
        <v>0</v>
      </c>
      <c r="AH3" s="2">
        <v>0</v>
      </c>
      <c r="AI3" s="3">
        <v>0</v>
      </c>
      <c r="AJ3" s="5" t="s">
        <v>86</v>
      </c>
      <c r="AK3" s="6" t="s">
        <v>86</v>
      </c>
      <c r="AL3" s="5" t="s">
        <v>86</v>
      </c>
      <c r="AM3" s="6" t="s">
        <v>86</v>
      </c>
      <c r="AN3" s="2">
        <v>0</v>
      </c>
      <c r="AO3" s="3">
        <v>0</v>
      </c>
      <c r="AP3" s="2">
        <v>0</v>
      </c>
      <c r="AQ3" s="3">
        <v>0</v>
      </c>
      <c r="AR3" s="2">
        <v>0</v>
      </c>
      <c r="AS3" s="3">
        <v>0</v>
      </c>
      <c r="AT3" s="2">
        <v>0</v>
      </c>
      <c r="AU3" s="3">
        <v>0</v>
      </c>
      <c r="AV3" s="2">
        <v>0</v>
      </c>
      <c r="AW3" s="3">
        <v>0</v>
      </c>
      <c r="AX3" s="2">
        <v>0</v>
      </c>
      <c r="AY3" s="3">
        <v>0</v>
      </c>
      <c r="AZ3" s="2">
        <v>0</v>
      </c>
      <c r="BA3" s="3">
        <v>0</v>
      </c>
      <c r="BB3" s="2">
        <v>0</v>
      </c>
      <c r="BC3" s="3">
        <v>0</v>
      </c>
      <c r="BD3" s="2">
        <v>0</v>
      </c>
      <c r="BE3" s="3">
        <v>0</v>
      </c>
      <c r="BF3" s="2">
        <v>0</v>
      </c>
      <c r="BG3" s="3">
        <v>0</v>
      </c>
      <c r="BH3" s="2">
        <v>0</v>
      </c>
      <c r="BI3" s="3">
        <v>0</v>
      </c>
      <c r="BJ3" s="2">
        <v>0</v>
      </c>
      <c r="BK3" s="3">
        <v>0</v>
      </c>
      <c r="BL3" s="2">
        <v>0</v>
      </c>
      <c r="BM3" s="3">
        <v>0</v>
      </c>
      <c r="BN3" s="2">
        <v>0</v>
      </c>
      <c r="BO3" s="3">
        <v>0</v>
      </c>
      <c r="BP3" s="2">
        <v>0</v>
      </c>
      <c r="BQ3" s="3">
        <v>0</v>
      </c>
      <c r="BR3" s="2">
        <v>0</v>
      </c>
      <c r="BS3" s="3">
        <v>0</v>
      </c>
      <c r="BT3" s="2">
        <v>0</v>
      </c>
      <c r="BU3" s="3">
        <v>0</v>
      </c>
      <c r="BV3" s="2">
        <v>0</v>
      </c>
      <c r="BW3" s="3">
        <v>0</v>
      </c>
      <c r="BX3" s="2">
        <v>0</v>
      </c>
      <c r="BY3" s="3">
        <v>0</v>
      </c>
      <c r="BZ3" s="2">
        <v>0</v>
      </c>
      <c r="CA3" s="3">
        <v>0</v>
      </c>
      <c r="CB3" s="2">
        <v>0</v>
      </c>
      <c r="CC3" s="3">
        <v>0</v>
      </c>
      <c r="CD3" s="2">
        <v>0</v>
      </c>
      <c r="CE3" s="177">
        <v>0</v>
      </c>
      <c r="CF3" s="30" t="s">
        <v>39</v>
      </c>
      <c r="CG3" s="31" t="s">
        <v>39</v>
      </c>
      <c r="CH3" s="30" t="s">
        <v>39</v>
      </c>
      <c r="CI3" s="31" t="s">
        <v>39</v>
      </c>
      <c r="CJ3" s="5" t="s">
        <v>86</v>
      </c>
      <c r="CK3" s="6" t="s">
        <v>86</v>
      </c>
      <c r="CL3" s="5" t="s">
        <v>86</v>
      </c>
      <c r="CM3" s="6" t="s">
        <v>86</v>
      </c>
      <c r="CN3" s="5" t="s">
        <v>86</v>
      </c>
      <c r="CO3" s="6" t="s">
        <v>86</v>
      </c>
      <c r="CP3" s="5" t="s">
        <v>86</v>
      </c>
      <c r="CQ3" s="6" t="s">
        <v>86</v>
      </c>
      <c r="CR3" s="5" t="s">
        <v>86</v>
      </c>
      <c r="CS3" s="6" t="s">
        <v>86</v>
      </c>
      <c r="CT3" s="5" t="s">
        <v>86</v>
      </c>
      <c r="CU3" s="6" t="s">
        <v>86</v>
      </c>
      <c r="CV3" s="5" t="s">
        <v>86</v>
      </c>
      <c r="CW3" s="6" t="s">
        <v>86</v>
      </c>
      <c r="CX3" s="5" t="s">
        <v>86</v>
      </c>
      <c r="CY3" s="6" t="s">
        <v>86</v>
      </c>
      <c r="CZ3" s="5" t="s">
        <v>86</v>
      </c>
      <c r="DA3" s="6" t="s">
        <v>86</v>
      </c>
      <c r="DB3" s="162">
        <f>COUNT(B3:AI3)/2</f>
        <v>17</v>
      </c>
      <c r="DC3" s="163">
        <f>COUNT(AL3:CZ3)/2</f>
        <v>22</v>
      </c>
      <c r="DD3" s="163">
        <f>SUM(DB3:DC3)</f>
        <v>39</v>
      </c>
      <c r="DE3" s="164">
        <f>COUNTIF(B3:CZ3,"=э")/2</f>
        <v>2</v>
      </c>
      <c r="DF3" s="164"/>
      <c r="DG3" s="164">
        <f>COUNTIF(B3:DA3,"=к")/2</f>
        <v>11</v>
      </c>
      <c r="DH3" s="164"/>
      <c r="DI3" s="163"/>
      <c r="DJ3" s="165">
        <f>SUM(DD3:DI3)</f>
        <v>52</v>
      </c>
    </row>
    <row r="4" spans="1:114" x14ac:dyDescent="0.25">
      <c r="A4" s="7" t="s">
        <v>93</v>
      </c>
      <c r="B4" s="2">
        <v>1</v>
      </c>
      <c r="C4" s="3">
        <v>5</v>
      </c>
      <c r="D4" s="2">
        <v>1</v>
      </c>
      <c r="E4" s="3">
        <v>5</v>
      </c>
      <c r="F4" s="2">
        <v>1</v>
      </c>
      <c r="G4" s="3">
        <v>5</v>
      </c>
      <c r="H4" s="2">
        <v>1</v>
      </c>
      <c r="I4" s="3">
        <v>5</v>
      </c>
      <c r="J4" s="2">
        <v>1</v>
      </c>
      <c r="K4" s="3">
        <v>5</v>
      </c>
      <c r="L4" s="2">
        <v>1</v>
      </c>
      <c r="M4" s="3">
        <v>5</v>
      </c>
      <c r="N4" s="2">
        <v>1</v>
      </c>
      <c r="O4" s="3">
        <v>5</v>
      </c>
      <c r="P4" s="2">
        <v>1</v>
      </c>
      <c r="Q4" s="3">
        <v>5</v>
      </c>
      <c r="R4" s="2">
        <v>1</v>
      </c>
      <c r="S4" s="3">
        <v>5</v>
      </c>
      <c r="T4" s="2">
        <v>1</v>
      </c>
      <c r="U4" s="3">
        <v>5</v>
      </c>
      <c r="V4" s="2">
        <v>1</v>
      </c>
      <c r="W4" s="3">
        <v>5</v>
      </c>
      <c r="X4" s="2">
        <v>1</v>
      </c>
      <c r="Y4" s="3">
        <v>5</v>
      </c>
      <c r="Z4" s="2">
        <v>1</v>
      </c>
      <c r="AA4" s="3">
        <v>5</v>
      </c>
      <c r="AB4" s="2">
        <v>1</v>
      </c>
      <c r="AC4" s="3">
        <v>5</v>
      </c>
      <c r="AD4" s="183">
        <v>1</v>
      </c>
      <c r="AE4" s="173">
        <v>5</v>
      </c>
      <c r="AF4" s="174">
        <v>1</v>
      </c>
      <c r="AG4" s="173">
        <v>5</v>
      </c>
      <c r="AH4" s="175" t="s">
        <v>39</v>
      </c>
      <c r="AI4" s="176" t="s">
        <v>39</v>
      </c>
      <c r="AJ4" s="5" t="s">
        <v>86</v>
      </c>
      <c r="AK4" s="6" t="s">
        <v>86</v>
      </c>
      <c r="AL4" s="5" t="s">
        <v>86</v>
      </c>
      <c r="AM4" s="6" t="s">
        <v>86</v>
      </c>
      <c r="AN4" s="2">
        <v>1</v>
      </c>
      <c r="AO4" s="3">
        <v>5</v>
      </c>
      <c r="AP4" s="2">
        <v>1</v>
      </c>
      <c r="AQ4" s="3">
        <v>5</v>
      </c>
      <c r="AR4" s="2">
        <v>1</v>
      </c>
      <c r="AS4" s="3">
        <v>5</v>
      </c>
      <c r="AT4" s="2">
        <v>1</v>
      </c>
      <c r="AU4" s="3">
        <v>5</v>
      </c>
      <c r="AV4" s="2">
        <v>1</v>
      </c>
      <c r="AW4" s="3">
        <v>5</v>
      </c>
      <c r="AX4" s="2">
        <v>1</v>
      </c>
      <c r="AY4" s="3">
        <v>5</v>
      </c>
      <c r="AZ4" s="2">
        <v>1</v>
      </c>
      <c r="BA4" s="3">
        <v>5</v>
      </c>
      <c r="BB4" s="2">
        <v>1</v>
      </c>
      <c r="BC4" s="3">
        <v>5</v>
      </c>
      <c r="BD4" s="2">
        <v>1</v>
      </c>
      <c r="BE4" s="3">
        <v>5</v>
      </c>
      <c r="BF4" s="2">
        <v>1</v>
      </c>
      <c r="BG4" s="3">
        <v>5</v>
      </c>
      <c r="BH4" s="2">
        <v>1</v>
      </c>
      <c r="BI4" s="3">
        <v>5</v>
      </c>
      <c r="BJ4" s="2">
        <v>1</v>
      </c>
      <c r="BK4" s="3">
        <v>5</v>
      </c>
      <c r="BL4" s="2">
        <v>1</v>
      </c>
      <c r="BM4" s="3">
        <v>5</v>
      </c>
      <c r="BN4" s="2">
        <v>1</v>
      </c>
      <c r="BO4" s="3">
        <v>5</v>
      </c>
      <c r="BP4" s="2">
        <v>1</v>
      </c>
      <c r="BQ4" s="3">
        <v>5</v>
      </c>
      <c r="BR4" s="2">
        <v>1</v>
      </c>
      <c r="BS4" s="3">
        <v>5</v>
      </c>
      <c r="BT4" s="2">
        <v>1</v>
      </c>
      <c r="BU4" s="3">
        <v>5</v>
      </c>
      <c r="BV4" s="2">
        <v>1</v>
      </c>
      <c r="BW4" s="3">
        <v>5</v>
      </c>
      <c r="BX4" s="2">
        <v>1</v>
      </c>
      <c r="BY4" s="3">
        <v>5</v>
      </c>
      <c r="BZ4" s="2">
        <v>1</v>
      </c>
      <c r="CA4" s="3">
        <v>5</v>
      </c>
      <c r="CB4" s="2">
        <v>1</v>
      </c>
      <c r="CC4" s="3">
        <v>5</v>
      </c>
      <c r="CD4" s="2">
        <v>1</v>
      </c>
      <c r="CE4" s="212">
        <v>5</v>
      </c>
      <c r="CF4" s="168" t="s">
        <v>3</v>
      </c>
      <c r="CG4" s="170" t="s">
        <v>3</v>
      </c>
      <c r="CH4" s="168" t="s">
        <v>3</v>
      </c>
      <c r="CI4" s="169" t="s">
        <v>3</v>
      </c>
      <c r="CJ4" s="30" t="s">
        <v>39</v>
      </c>
      <c r="CK4" s="6" t="s">
        <v>86</v>
      </c>
      <c r="CL4" s="5" t="s">
        <v>86</v>
      </c>
      <c r="CM4" s="6" t="s">
        <v>86</v>
      </c>
      <c r="CN4" s="5" t="s">
        <v>86</v>
      </c>
      <c r="CO4" s="6" t="s">
        <v>86</v>
      </c>
      <c r="CP4" s="5" t="s">
        <v>86</v>
      </c>
      <c r="CQ4" s="6" t="s">
        <v>86</v>
      </c>
      <c r="CR4" s="5" t="s">
        <v>86</v>
      </c>
      <c r="CS4" s="6" t="s">
        <v>86</v>
      </c>
      <c r="CT4" s="5" t="s">
        <v>86</v>
      </c>
      <c r="CU4" s="6" t="s">
        <v>86</v>
      </c>
      <c r="CV4" s="5" t="s">
        <v>86</v>
      </c>
      <c r="CW4" s="6" t="s">
        <v>86</v>
      </c>
      <c r="CX4" s="5" t="s">
        <v>86</v>
      </c>
      <c r="CY4" s="6" t="s">
        <v>86</v>
      </c>
      <c r="CZ4" s="5" t="s">
        <v>86</v>
      </c>
      <c r="DA4" s="6" t="s">
        <v>86</v>
      </c>
      <c r="DB4" s="9">
        <f>COUNT(B4:AI4)/2</f>
        <v>16</v>
      </c>
      <c r="DC4" s="10">
        <v>22</v>
      </c>
      <c r="DD4" s="10">
        <f>SUM(DB4:DC4)</f>
        <v>38</v>
      </c>
      <c r="DE4" s="11">
        <f>COUNTIF(B4:CZ4,"=э")/2</f>
        <v>1.5</v>
      </c>
      <c r="DF4" s="11">
        <f>COUNTIF(B4:CZ4,"=п")/2</f>
        <v>2</v>
      </c>
      <c r="DG4" s="11">
        <f>COUNTIF(B4:DA4,"=к")/2</f>
        <v>10.5</v>
      </c>
      <c r="DH4" s="12">
        <f>COUNTIF(B4:CZ4,"=д")/2</f>
        <v>0</v>
      </c>
      <c r="DI4" s="12">
        <f>COUNTIF(B4:CZ4,"=и")/2</f>
        <v>0</v>
      </c>
      <c r="DJ4" s="167">
        <f>SUM(DD4:DI4)</f>
        <v>52</v>
      </c>
    </row>
    <row r="5" spans="1:114" ht="21" x14ac:dyDescent="0.25">
      <c r="A5" s="7" t="s">
        <v>94</v>
      </c>
      <c r="B5" s="2">
        <v>1</v>
      </c>
      <c r="C5" s="3">
        <v>5</v>
      </c>
      <c r="D5" s="2">
        <v>1</v>
      </c>
      <c r="E5" s="3">
        <v>5</v>
      </c>
      <c r="F5" s="2">
        <v>1</v>
      </c>
      <c r="G5" s="3">
        <v>5</v>
      </c>
      <c r="H5" s="2">
        <v>1</v>
      </c>
      <c r="I5" s="3">
        <v>5</v>
      </c>
      <c r="J5" s="2">
        <v>1</v>
      </c>
      <c r="K5" s="3">
        <v>5</v>
      </c>
      <c r="L5" s="2">
        <v>1</v>
      </c>
      <c r="M5" s="3">
        <v>5</v>
      </c>
      <c r="N5" s="2">
        <v>1</v>
      </c>
      <c r="O5" s="3">
        <v>5</v>
      </c>
      <c r="P5" s="2">
        <v>1</v>
      </c>
      <c r="Q5" s="3">
        <v>5</v>
      </c>
      <c r="R5" s="2">
        <v>1</v>
      </c>
      <c r="S5" s="3">
        <v>5</v>
      </c>
      <c r="T5" s="2">
        <v>1</v>
      </c>
      <c r="U5" s="3">
        <v>5</v>
      </c>
      <c r="V5" s="2">
        <v>1</v>
      </c>
      <c r="W5" s="3">
        <v>5</v>
      </c>
      <c r="X5" s="2">
        <v>1</v>
      </c>
      <c r="Y5" s="3">
        <v>5</v>
      </c>
      <c r="Z5" s="2">
        <v>1</v>
      </c>
      <c r="AA5" s="3">
        <v>5</v>
      </c>
      <c r="AB5" s="2">
        <v>1</v>
      </c>
      <c r="AC5" s="3">
        <v>5</v>
      </c>
      <c r="AD5" s="175" t="s">
        <v>39</v>
      </c>
      <c r="AE5" s="176" t="s">
        <v>39</v>
      </c>
      <c r="AF5" s="166" t="s">
        <v>3</v>
      </c>
      <c r="AG5" s="170" t="s">
        <v>3</v>
      </c>
      <c r="AH5" s="150" t="s">
        <v>3</v>
      </c>
      <c r="AI5" s="213" t="s">
        <v>3</v>
      </c>
      <c r="AJ5" s="6" t="s">
        <v>86</v>
      </c>
      <c r="AK5" s="6" t="s">
        <v>86</v>
      </c>
      <c r="AL5" s="5" t="s">
        <v>86</v>
      </c>
      <c r="AM5" s="6" t="s">
        <v>86</v>
      </c>
      <c r="AN5" s="214">
        <v>234</v>
      </c>
      <c r="AO5" s="214">
        <v>234</v>
      </c>
      <c r="AP5" s="214">
        <v>234</v>
      </c>
      <c r="AQ5" s="214">
        <v>234</v>
      </c>
      <c r="AR5" s="214">
        <v>234</v>
      </c>
      <c r="AS5" s="214">
        <v>234</v>
      </c>
      <c r="AT5" s="214">
        <v>234</v>
      </c>
      <c r="AU5" s="214">
        <v>234</v>
      </c>
      <c r="AV5" s="214">
        <v>234</v>
      </c>
      <c r="AW5" s="214">
        <v>234</v>
      </c>
      <c r="AX5" s="214">
        <v>234</v>
      </c>
      <c r="AY5" s="214">
        <v>234</v>
      </c>
      <c r="AZ5" s="214">
        <v>234</v>
      </c>
      <c r="BA5" s="214">
        <v>234</v>
      </c>
      <c r="BB5" s="214">
        <v>234</v>
      </c>
      <c r="BC5" s="214">
        <v>234</v>
      </c>
      <c r="BD5" s="214">
        <v>234</v>
      </c>
      <c r="BE5" s="214">
        <v>234</v>
      </c>
      <c r="BF5" s="214">
        <v>234</v>
      </c>
      <c r="BG5" s="214">
        <v>234</v>
      </c>
      <c r="BH5" s="214">
        <v>234</v>
      </c>
      <c r="BI5" s="214">
        <v>234</v>
      </c>
      <c r="BJ5" s="214">
        <v>234</v>
      </c>
      <c r="BK5" s="214">
        <v>234</v>
      </c>
      <c r="BL5" s="214">
        <v>234</v>
      </c>
      <c r="BM5" s="214">
        <v>234</v>
      </c>
      <c r="BN5" s="214">
        <v>234</v>
      </c>
      <c r="BO5" s="214">
        <v>234</v>
      </c>
      <c r="BP5" s="214">
        <v>234</v>
      </c>
      <c r="BQ5" s="214">
        <v>234</v>
      </c>
      <c r="BR5" s="214">
        <v>234</v>
      </c>
      <c r="BS5" s="214">
        <v>234</v>
      </c>
      <c r="BT5" s="214">
        <v>234</v>
      </c>
      <c r="BU5" s="214">
        <v>234</v>
      </c>
      <c r="BV5" s="214">
        <v>234</v>
      </c>
      <c r="BW5" s="214">
        <v>234</v>
      </c>
      <c r="BX5" s="214">
        <v>234</v>
      </c>
      <c r="BY5" s="214">
        <v>234</v>
      </c>
      <c r="BZ5" s="214">
        <v>234</v>
      </c>
      <c r="CA5" s="216">
        <v>234</v>
      </c>
      <c r="CB5" s="215">
        <v>234</v>
      </c>
      <c r="CC5" s="214">
        <v>234</v>
      </c>
      <c r="CD5" s="214">
        <v>234</v>
      </c>
      <c r="CE5" s="214">
        <v>234</v>
      </c>
      <c r="CF5" s="30" t="s">
        <v>39</v>
      </c>
      <c r="CG5" s="150" t="s">
        <v>3</v>
      </c>
      <c r="CH5" s="155" t="s">
        <v>3</v>
      </c>
      <c r="CI5" s="150" t="s">
        <v>3</v>
      </c>
      <c r="CJ5" s="213" t="s">
        <v>3</v>
      </c>
      <c r="CK5" s="6" t="s">
        <v>86</v>
      </c>
      <c r="CL5" s="5" t="s">
        <v>86</v>
      </c>
      <c r="CM5" s="6" t="s">
        <v>86</v>
      </c>
      <c r="CN5" s="5" t="s">
        <v>86</v>
      </c>
      <c r="CO5" s="6" t="s">
        <v>86</v>
      </c>
      <c r="CP5" s="5" t="s">
        <v>86</v>
      </c>
      <c r="CQ5" s="6" t="s">
        <v>86</v>
      </c>
      <c r="CR5" s="5" t="s">
        <v>86</v>
      </c>
      <c r="CS5" s="6" t="s">
        <v>86</v>
      </c>
      <c r="CT5" s="5" t="s">
        <v>86</v>
      </c>
      <c r="CU5" s="6" t="s">
        <v>86</v>
      </c>
      <c r="CV5" s="5" t="s">
        <v>86</v>
      </c>
      <c r="CW5" s="6" t="s">
        <v>86</v>
      </c>
      <c r="CX5" s="5" t="s">
        <v>86</v>
      </c>
      <c r="CY5" s="6" t="s">
        <v>86</v>
      </c>
      <c r="CZ5" s="5" t="s">
        <v>86</v>
      </c>
      <c r="DA5" s="6" t="s">
        <v>86</v>
      </c>
      <c r="DB5" s="13">
        <f>COUNT(B5:AI5)/2</f>
        <v>14</v>
      </c>
      <c r="DC5" s="14">
        <f>COUNT(AL5:CZ5)/2</f>
        <v>22</v>
      </c>
      <c r="DD5" s="14">
        <f>SUM(DB5:DC5)</f>
        <v>36</v>
      </c>
      <c r="DE5" s="15">
        <f>COUNTIF(B5:CZ5,"=э")/2</f>
        <v>1.5</v>
      </c>
      <c r="DF5" s="15">
        <f>COUNTIF(B5:CZ5,"=п")/2</f>
        <v>4</v>
      </c>
      <c r="DG5" s="15">
        <f>COUNTIF(B5:DA5,"=к")/2</f>
        <v>10.5</v>
      </c>
      <c r="DH5" s="16">
        <f>COUNTIF(B5:CZ5,"=д")/2</f>
        <v>0</v>
      </c>
      <c r="DI5" s="16">
        <f>COUNTIF(B5:CZ5,"=и")/2</f>
        <v>0</v>
      </c>
      <c r="DJ5" s="171">
        <f>SUM(DD5:DI5)</f>
        <v>52</v>
      </c>
    </row>
    <row r="6" spans="1:114" ht="17.25" customHeight="1" x14ac:dyDescent="0.25">
      <c r="A6" s="7" t="s">
        <v>288</v>
      </c>
      <c r="B6" s="166" t="s">
        <v>3</v>
      </c>
      <c r="C6" s="169" t="s">
        <v>3</v>
      </c>
      <c r="D6" s="181">
        <v>2</v>
      </c>
      <c r="E6" s="182">
        <v>4</v>
      </c>
      <c r="F6" s="181">
        <v>2</v>
      </c>
      <c r="G6" s="182">
        <v>4</v>
      </c>
      <c r="H6" s="181">
        <v>2</v>
      </c>
      <c r="I6" s="182">
        <v>4</v>
      </c>
      <c r="J6" s="181">
        <v>2</v>
      </c>
      <c r="K6" s="182">
        <v>4</v>
      </c>
      <c r="L6" s="181">
        <v>2</v>
      </c>
      <c r="M6" s="182">
        <v>4</v>
      </c>
      <c r="N6" s="181">
        <v>2</v>
      </c>
      <c r="O6" s="182">
        <v>4</v>
      </c>
      <c r="P6" s="181">
        <v>2</v>
      </c>
      <c r="Q6" s="181">
        <v>2</v>
      </c>
      <c r="R6" s="182">
        <v>4</v>
      </c>
      <c r="S6" s="182">
        <v>5</v>
      </c>
      <c r="T6" s="181">
        <v>2</v>
      </c>
      <c r="U6" s="182">
        <v>4</v>
      </c>
      <c r="V6" s="181">
        <v>2</v>
      </c>
      <c r="W6" s="182">
        <v>4</v>
      </c>
      <c r="X6" s="181">
        <v>2</v>
      </c>
      <c r="Y6" s="182">
        <v>4</v>
      </c>
      <c r="Z6" s="181">
        <v>2</v>
      </c>
      <c r="AA6" s="182">
        <v>4</v>
      </c>
      <c r="AB6" s="175" t="s">
        <v>39</v>
      </c>
      <c r="AC6" s="176" t="s">
        <v>39</v>
      </c>
      <c r="AD6" s="149" t="s">
        <v>3</v>
      </c>
      <c r="AE6" s="150" t="s">
        <v>3</v>
      </c>
      <c r="AF6" s="149" t="s">
        <v>3</v>
      </c>
      <c r="AG6" s="150" t="s">
        <v>3</v>
      </c>
      <c r="AH6" s="149" t="s">
        <v>3</v>
      </c>
      <c r="AI6" s="150" t="s">
        <v>3</v>
      </c>
      <c r="AJ6" s="5" t="s">
        <v>86</v>
      </c>
      <c r="AK6" s="6" t="s">
        <v>86</v>
      </c>
      <c r="AL6" s="5" t="s">
        <v>86</v>
      </c>
      <c r="AM6" s="6" t="s">
        <v>86</v>
      </c>
      <c r="AN6" s="180">
        <v>4</v>
      </c>
      <c r="AO6" s="184">
        <v>6</v>
      </c>
      <c r="AP6" s="180">
        <v>4</v>
      </c>
      <c r="AQ6" s="184">
        <v>6</v>
      </c>
      <c r="AR6" s="180">
        <v>4</v>
      </c>
      <c r="AS6" s="184">
        <v>6</v>
      </c>
      <c r="AT6" s="180">
        <v>4</v>
      </c>
      <c r="AU6" s="184">
        <v>6</v>
      </c>
      <c r="AV6" s="180">
        <v>4</v>
      </c>
      <c r="AW6" s="184">
        <v>6</v>
      </c>
      <c r="AX6" s="180">
        <v>4</v>
      </c>
      <c r="AY6" s="184">
        <v>6</v>
      </c>
      <c r="AZ6" s="180">
        <v>4</v>
      </c>
      <c r="BA6" s="184">
        <v>6</v>
      </c>
      <c r="BB6" s="180">
        <v>4</v>
      </c>
      <c r="BC6" s="184">
        <v>6</v>
      </c>
      <c r="BD6" s="180">
        <v>4</v>
      </c>
      <c r="BE6" s="184">
        <v>6</v>
      </c>
      <c r="BF6" s="166" t="s">
        <v>3</v>
      </c>
      <c r="BG6" s="168" t="s">
        <v>3</v>
      </c>
      <c r="BH6" s="166" t="s">
        <v>3</v>
      </c>
      <c r="BI6" s="170" t="s">
        <v>3</v>
      </c>
      <c r="BJ6" s="150" t="s">
        <v>3</v>
      </c>
      <c r="BK6" s="213" t="s">
        <v>3</v>
      </c>
      <c r="BL6" s="150" t="s">
        <v>3</v>
      </c>
      <c r="BM6" s="150" t="s">
        <v>3</v>
      </c>
      <c r="BN6" s="175" t="s">
        <v>39</v>
      </c>
      <c r="BO6" s="176" t="s">
        <v>39</v>
      </c>
      <c r="BP6" s="148" t="s">
        <v>4</v>
      </c>
      <c r="BQ6" s="148" t="s">
        <v>4</v>
      </c>
      <c r="BR6" s="147" t="s">
        <v>4</v>
      </c>
      <c r="BS6" s="148" t="s">
        <v>4</v>
      </c>
      <c r="BT6" s="147" t="s">
        <v>4</v>
      </c>
      <c r="BU6" s="148" t="s">
        <v>4</v>
      </c>
      <c r="BV6" s="147" t="s">
        <v>4</v>
      </c>
      <c r="BW6" s="148" t="s">
        <v>4</v>
      </c>
      <c r="BX6" s="151" t="s">
        <v>5</v>
      </c>
      <c r="BY6" s="152" t="s">
        <v>5</v>
      </c>
      <c r="BZ6" s="151" t="s">
        <v>5</v>
      </c>
      <c r="CA6" s="152" t="s">
        <v>5</v>
      </c>
      <c r="CB6" s="151" t="s">
        <v>5</v>
      </c>
      <c r="CC6" s="152" t="s">
        <v>5</v>
      </c>
      <c r="CD6" s="151" t="s">
        <v>5</v>
      </c>
      <c r="CE6" s="152" t="s">
        <v>5</v>
      </c>
      <c r="CF6" s="30" t="s">
        <v>5</v>
      </c>
      <c r="CG6" s="31" t="s">
        <v>5</v>
      </c>
      <c r="CH6" s="30" t="s">
        <v>5</v>
      </c>
      <c r="CI6" s="31" t="s">
        <v>5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13">
        <f>COUNT(B6:AI6)/2</f>
        <v>12</v>
      </c>
      <c r="DC6" s="14">
        <f>COUNT(AL6:CZ6)/2</f>
        <v>9</v>
      </c>
      <c r="DD6" s="14">
        <f>SUM(DB6:DC6)</f>
        <v>21</v>
      </c>
      <c r="DE6" s="15">
        <f>COUNTIF(B6:CZ6,"=э")/2</f>
        <v>2</v>
      </c>
      <c r="DF6" s="15">
        <f>COUNTIF(B6:CZ6,"=п")/2</f>
        <v>8</v>
      </c>
      <c r="DG6" s="15">
        <f>COUNTIF(B6:DA6,"=к")/2</f>
        <v>2</v>
      </c>
      <c r="DH6" s="16">
        <f>COUNTIF(B6:CZ6,"=д")/2</f>
        <v>4</v>
      </c>
      <c r="DI6" s="16">
        <f>COUNTIF(B6:CZ6,"=и")/2</f>
        <v>6</v>
      </c>
      <c r="DJ6" s="171">
        <f>SUM(DD6:DI6)</f>
        <v>43</v>
      </c>
    </row>
    <row r="7" spans="1:114" ht="15.75" thickBot="1" x14ac:dyDescent="0.3">
      <c r="B7" s="1"/>
      <c r="C7" s="29" t="s">
        <v>98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0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7">
        <v>59</v>
      </c>
      <c r="DC7" s="18">
        <v>75</v>
      </c>
      <c r="DD7" s="18">
        <v>134</v>
      </c>
      <c r="DE7" s="19">
        <v>7</v>
      </c>
      <c r="DF7" s="19">
        <f t="shared" ref="DF7:DI7" si="0">SUM(DF4:DF6)</f>
        <v>14</v>
      </c>
      <c r="DG7" s="19">
        <v>34</v>
      </c>
      <c r="DH7" s="20">
        <f t="shared" si="0"/>
        <v>4</v>
      </c>
      <c r="DI7" s="20">
        <f t="shared" si="0"/>
        <v>6</v>
      </c>
      <c r="DJ7" s="21">
        <f>SUM(DD7:DI7)</f>
        <v>199</v>
      </c>
    </row>
    <row r="8" spans="1:114" ht="16.5" thickBot="1" x14ac:dyDescent="0.3">
      <c r="C8" s="196">
        <v>0</v>
      </c>
      <c r="D8" s="25" t="s">
        <v>85</v>
      </c>
      <c r="E8" s="26" t="s">
        <v>303</v>
      </c>
      <c r="F8" s="27"/>
      <c r="G8" s="27"/>
      <c r="H8" s="28"/>
      <c r="I8" s="28"/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07"/>
      <c r="AH8" s="25" t="s">
        <v>85</v>
      </c>
      <c r="AI8" s="22" t="s">
        <v>306</v>
      </c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BC8" s="22"/>
      <c r="BD8" s="22"/>
      <c r="BE8" s="22"/>
      <c r="BF8" s="22"/>
      <c r="BG8" s="22"/>
      <c r="CG8" s="178"/>
      <c r="DB8" s="8"/>
      <c r="DC8" s="8"/>
      <c r="DD8" s="8"/>
      <c r="DE8" s="8"/>
      <c r="DF8" s="8"/>
      <c r="DG8" s="8"/>
      <c r="DH8" s="8"/>
      <c r="DI8" s="8"/>
      <c r="DJ8" s="8"/>
    </row>
    <row r="9" spans="1:114" ht="16.5" thickBot="1" x14ac:dyDescent="0.3">
      <c r="C9" s="196">
        <v>1</v>
      </c>
      <c r="D9" s="25" t="s">
        <v>85</v>
      </c>
      <c r="E9" s="26" t="s">
        <v>308</v>
      </c>
      <c r="F9" s="27"/>
      <c r="G9" s="27"/>
      <c r="H9" s="28"/>
      <c r="I9" s="28"/>
      <c r="J9" s="2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153" t="s">
        <v>39</v>
      </c>
      <c r="AH9" s="25" t="s">
        <v>85</v>
      </c>
      <c r="AI9" s="22" t="s">
        <v>315</v>
      </c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DB9" s="8"/>
      <c r="DC9" s="8"/>
      <c r="DD9" s="8"/>
      <c r="DE9" s="8"/>
      <c r="DF9" s="8"/>
      <c r="DG9" s="8"/>
      <c r="DH9" s="8"/>
      <c r="DI9" s="8"/>
      <c r="DJ9" s="8"/>
    </row>
    <row r="10" spans="1:114" ht="14.25" customHeight="1" x14ac:dyDescent="0.25">
      <c r="C10" s="195">
        <v>2</v>
      </c>
      <c r="D10" s="25" t="s">
        <v>85</v>
      </c>
      <c r="E10" s="26" t="s">
        <v>309</v>
      </c>
      <c r="F10" s="27"/>
      <c r="G10" s="27"/>
      <c r="H10" s="28"/>
      <c r="I10" s="28"/>
      <c r="J10" s="2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4" t="s">
        <v>86</v>
      </c>
      <c r="AH10" s="25" t="s">
        <v>85</v>
      </c>
      <c r="AI10" s="22" t="s">
        <v>96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Z10" s="179"/>
      <c r="CB10" s="179"/>
      <c r="DB10" s="8"/>
      <c r="DC10" s="8"/>
      <c r="DD10" s="8"/>
      <c r="DE10" s="8"/>
      <c r="DF10" s="8"/>
      <c r="DG10" s="8"/>
      <c r="DH10" s="8"/>
      <c r="DI10" s="8"/>
      <c r="DJ10" s="8"/>
    </row>
    <row r="11" spans="1:114" ht="15.75" x14ac:dyDescent="0.25">
      <c r="C11" s="33">
        <v>3</v>
      </c>
      <c r="D11" s="25" t="s">
        <v>85</v>
      </c>
      <c r="E11" s="26" t="s">
        <v>310</v>
      </c>
      <c r="F11" s="27"/>
      <c r="G11" s="27"/>
      <c r="H11" s="28"/>
      <c r="I11" s="28"/>
      <c r="J11" s="2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72" t="s">
        <v>3</v>
      </c>
      <c r="AH11" s="25" t="s">
        <v>85</v>
      </c>
      <c r="AI11" s="22" t="s">
        <v>97</v>
      </c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DB11" s="8"/>
      <c r="DC11" s="8"/>
      <c r="DD11" s="8"/>
      <c r="DE11" s="8"/>
      <c r="DF11" s="8"/>
      <c r="DG11" s="8"/>
      <c r="DH11" s="8"/>
      <c r="DI11" s="8"/>
      <c r="DJ11" s="8"/>
    </row>
    <row r="12" spans="1:114" ht="15.75" x14ac:dyDescent="0.25">
      <c r="C12" s="33">
        <v>4</v>
      </c>
      <c r="D12" s="25" t="s">
        <v>85</v>
      </c>
      <c r="E12" s="26" t="s">
        <v>311</v>
      </c>
      <c r="F12" s="27"/>
      <c r="G12" s="27"/>
      <c r="H12" s="28"/>
      <c r="I12" s="28"/>
      <c r="J12" s="2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5" t="s">
        <v>3</v>
      </c>
      <c r="AH12" s="25" t="s">
        <v>85</v>
      </c>
      <c r="AI12" s="22" t="s">
        <v>304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DB12" s="8"/>
      <c r="DC12" s="8"/>
      <c r="DD12" s="8"/>
      <c r="DE12" s="8"/>
      <c r="DF12" s="8"/>
      <c r="DG12" s="8"/>
      <c r="DH12" s="8"/>
      <c r="DI12" s="8"/>
      <c r="DJ12" s="8"/>
    </row>
    <row r="13" spans="1:114" ht="15.75" x14ac:dyDescent="0.25">
      <c r="C13" s="33">
        <v>5</v>
      </c>
      <c r="D13" s="201" t="s">
        <v>312</v>
      </c>
      <c r="E13" s="197"/>
      <c r="F13" s="198"/>
      <c r="G13" s="198"/>
      <c r="H13" s="185"/>
      <c r="I13" s="185"/>
      <c r="J13" s="199"/>
      <c r="K13" s="200"/>
      <c r="L13" s="200"/>
      <c r="M13" s="200"/>
      <c r="N13" s="200"/>
      <c r="O13" s="200"/>
      <c r="P13" s="200"/>
      <c r="Q13" s="186"/>
      <c r="R13" s="186"/>
      <c r="S13" s="186"/>
      <c r="T13" s="186"/>
      <c r="U13" s="186"/>
      <c r="V13" s="186"/>
      <c r="W13" s="186"/>
      <c r="X13" s="22"/>
      <c r="Y13" s="22"/>
      <c r="Z13" s="22"/>
      <c r="AA13" s="22"/>
      <c r="AB13" s="22"/>
      <c r="AC13" s="22"/>
      <c r="AD13" s="23"/>
      <c r="AE13" s="22"/>
      <c r="AF13" s="22"/>
      <c r="AG13" s="156" t="s">
        <v>4</v>
      </c>
      <c r="AH13" s="25" t="s">
        <v>85</v>
      </c>
      <c r="AI13" s="22" t="s">
        <v>305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DB13" s="8"/>
      <c r="DC13" s="8"/>
      <c r="DD13" s="8"/>
      <c r="DE13" s="8"/>
      <c r="DF13" s="8"/>
      <c r="DG13" s="8"/>
      <c r="DH13" s="8"/>
      <c r="DI13" s="8"/>
      <c r="DJ13" s="8"/>
    </row>
    <row r="14" spans="1:114" x14ac:dyDescent="0.25">
      <c r="C14" s="33">
        <v>6</v>
      </c>
      <c r="D14" s="201" t="s">
        <v>313</v>
      </c>
      <c r="E14" s="202"/>
      <c r="F14" s="203"/>
      <c r="G14" s="203"/>
      <c r="H14" s="203"/>
      <c r="I14" s="203"/>
      <c r="J14" s="204"/>
      <c r="K14" s="205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22"/>
      <c r="Y14" s="22"/>
      <c r="Z14" s="22"/>
      <c r="AA14" s="22"/>
      <c r="AB14" s="22"/>
      <c r="AC14" s="22"/>
      <c r="AD14" s="22"/>
      <c r="AE14" s="22"/>
      <c r="AF14" s="22"/>
      <c r="AG14" s="157" t="s">
        <v>5</v>
      </c>
      <c r="AH14" s="25" t="s">
        <v>85</v>
      </c>
      <c r="AI14" s="22" t="s">
        <v>100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114" x14ac:dyDescent="0.25">
      <c r="C15" s="187"/>
      <c r="AG15" s="153" t="s">
        <v>5</v>
      </c>
      <c r="AH15" s="25" t="s">
        <v>85</v>
      </c>
      <c r="AI15" s="22" t="s">
        <v>99</v>
      </c>
      <c r="AJ15" s="22"/>
      <c r="AK15" s="22"/>
      <c r="AL15" s="22"/>
      <c r="AM15" s="22"/>
      <c r="AN15" s="22"/>
      <c r="AO15" s="22"/>
    </row>
    <row r="16" spans="1:114" x14ac:dyDescent="0.25">
      <c r="C16" s="187"/>
    </row>
  </sheetData>
  <mergeCells count="61">
    <mergeCell ref="DD1:DD2"/>
    <mergeCell ref="DE1:DE2"/>
    <mergeCell ref="DF1:DF2"/>
    <mergeCell ref="DG1:DG2"/>
    <mergeCell ref="DH1:DH2"/>
    <mergeCell ref="DI1:DI2"/>
    <mergeCell ref="DJ1:DJ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1:DB2"/>
    <mergeCell ref="DC1:DC2"/>
  </mergeCells>
  <printOptions horizontalCentered="1" verticalCentered="1"/>
  <pageMargins left="0.23622047244094491" right="0.23622047244094491" top="0.74803149606299213" bottom="0.74803149606299213" header="0" footer="0"/>
  <pageSetup paperSize="9" orientation="landscape" r:id="rId1"/>
  <colBreaks count="1" manualBreakCount="1">
    <brk id="6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0" sqref="I10"/>
    </sheetView>
  </sheetViews>
  <sheetFormatPr defaultRowHeight="15" x14ac:dyDescent="0.25"/>
  <cols>
    <col min="4" max="4" width="10.5703125" customWidth="1"/>
    <col min="5" max="5" width="10.42578125" customWidth="1"/>
  </cols>
  <sheetData>
    <row r="1" spans="1:9" ht="34.5" customHeight="1" thickBot="1" x14ac:dyDescent="0.3">
      <c r="A1" s="245" t="s">
        <v>138</v>
      </c>
      <c r="B1" s="245" t="s">
        <v>139</v>
      </c>
      <c r="C1" s="245" t="s">
        <v>62</v>
      </c>
      <c r="D1" s="247" t="s">
        <v>64</v>
      </c>
      <c r="E1" s="248"/>
      <c r="F1" s="245" t="s">
        <v>140</v>
      </c>
      <c r="G1" s="245" t="s">
        <v>69</v>
      </c>
      <c r="H1" s="245" t="s">
        <v>96</v>
      </c>
      <c r="I1" s="245" t="s">
        <v>141</v>
      </c>
    </row>
    <row r="2" spans="1:9" ht="105" customHeight="1" thickBot="1" x14ac:dyDescent="0.3">
      <c r="A2" s="246"/>
      <c r="B2" s="246"/>
      <c r="C2" s="246"/>
      <c r="D2" s="52" t="s">
        <v>142</v>
      </c>
      <c r="E2" s="52" t="s">
        <v>144</v>
      </c>
      <c r="F2" s="246"/>
      <c r="G2" s="246"/>
      <c r="H2" s="246"/>
      <c r="I2" s="246"/>
    </row>
    <row r="3" spans="1:9" ht="16.5" thickBot="1" x14ac:dyDescent="0.3">
      <c r="A3" s="53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</row>
    <row r="4" spans="1:9" ht="19.5" thickBot="1" x14ac:dyDescent="0.3">
      <c r="A4" s="55" t="s">
        <v>15</v>
      </c>
      <c r="B4" s="56">
        <v>39</v>
      </c>
      <c r="C4" s="56"/>
      <c r="D4" s="56" t="s">
        <v>85</v>
      </c>
      <c r="E4" s="56" t="s">
        <v>85</v>
      </c>
      <c r="F4" s="56">
        <v>2</v>
      </c>
      <c r="G4" s="56" t="s">
        <v>85</v>
      </c>
      <c r="H4" s="56">
        <v>11</v>
      </c>
      <c r="I4" s="56">
        <f>SUM(B4:H4)</f>
        <v>52</v>
      </c>
    </row>
    <row r="5" spans="1:9" ht="19.5" thickBot="1" x14ac:dyDescent="0.3">
      <c r="A5" s="55" t="s">
        <v>16</v>
      </c>
      <c r="B5" s="56">
        <v>38</v>
      </c>
      <c r="C5" s="56">
        <v>2</v>
      </c>
      <c r="D5" s="56"/>
      <c r="E5" s="56" t="s">
        <v>85</v>
      </c>
      <c r="F5" s="56">
        <v>1.5</v>
      </c>
      <c r="G5" s="56" t="s">
        <v>85</v>
      </c>
      <c r="H5" s="56">
        <v>10.5</v>
      </c>
      <c r="I5" s="56">
        <f t="shared" ref="I5:I7" si="0">SUM(B5:H5)</f>
        <v>52</v>
      </c>
    </row>
    <row r="6" spans="1:9" ht="19.5" thickBot="1" x14ac:dyDescent="0.3">
      <c r="A6" s="55" t="s">
        <v>17</v>
      </c>
      <c r="B6" s="56">
        <v>36</v>
      </c>
      <c r="C6" s="56"/>
      <c r="D6" s="56">
        <v>4</v>
      </c>
      <c r="E6" s="56"/>
      <c r="F6" s="56">
        <v>1.5</v>
      </c>
      <c r="G6" s="56"/>
      <c r="H6" s="56">
        <v>10.5</v>
      </c>
      <c r="I6" s="56">
        <v>52</v>
      </c>
    </row>
    <row r="7" spans="1:9" ht="38.25" thickBot="1" x14ac:dyDescent="0.3">
      <c r="A7" s="55" t="s">
        <v>173</v>
      </c>
      <c r="B7" s="56">
        <v>21</v>
      </c>
      <c r="C7" s="56">
        <v>3.5</v>
      </c>
      <c r="D7" s="56">
        <v>4.5</v>
      </c>
      <c r="E7" s="56">
        <v>4</v>
      </c>
      <c r="F7" s="56">
        <v>2</v>
      </c>
      <c r="G7" s="56">
        <v>6</v>
      </c>
      <c r="H7" s="56">
        <v>2</v>
      </c>
      <c r="I7" s="56">
        <f t="shared" si="0"/>
        <v>43</v>
      </c>
    </row>
    <row r="8" spans="1:9" ht="19.5" thickBot="1" x14ac:dyDescent="0.3">
      <c r="A8" s="55" t="s">
        <v>71</v>
      </c>
      <c r="B8" s="56">
        <f t="shared" ref="B8:I8" si="1">SUM(B4:B7)</f>
        <v>134</v>
      </c>
      <c r="C8" s="56">
        <f t="shared" si="1"/>
        <v>5.5</v>
      </c>
      <c r="D8" s="56">
        <f t="shared" si="1"/>
        <v>8.5</v>
      </c>
      <c r="E8" s="56">
        <f t="shared" si="1"/>
        <v>4</v>
      </c>
      <c r="F8" s="56">
        <f t="shared" si="1"/>
        <v>7</v>
      </c>
      <c r="G8" s="56">
        <f t="shared" si="1"/>
        <v>6</v>
      </c>
      <c r="H8" s="56">
        <f t="shared" si="1"/>
        <v>34</v>
      </c>
      <c r="I8" s="57">
        <f t="shared" si="1"/>
        <v>199</v>
      </c>
    </row>
  </sheetData>
  <mergeCells count="8">
    <mergeCell ref="H1:H2"/>
    <mergeCell ref="I1:I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K26" sqref="CK26"/>
    </sheetView>
  </sheetViews>
  <sheetFormatPr defaultRowHeight="15" x14ac:dyDescent="0.25"/>
  <cols>
    <col min="1" max="1" width="7.5703125" customWidth="1"/>
    <col min="2" max="106" width="2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1.План</vt:lpstr>
      <vt:lpstr>2.График</vt:lpstr>
      <vt:lpstr>Сводные данные</vt:lpstr>
      <vt:lpstr>Недели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Инесса Ивановна Козенкова</cp:lastModifiedBy>
  <cp:lastPrinted>2016-02-09T12:39:27Z</cp:lastPrinted>
  <dcterms:created xsi:type="dcterms:W3CDTF">2011-11-04T13:31:27Z</dcterms:created>
  <dcterms:modified xsi:type="dcterms:W3CDTF">2018-07-27T10:58:57Z</dcterms:modified>
</cp:coreProperties>
</file>